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"/>
    </mc:Choice>
  </mc:AlternateContent>
  <xr:revisionPtr revIDLastSave="0" documentId="13_ncr:1_{07389C35-80A2-4E9D-8461-417432E305D1}" xr6:coauthVersionLast="46" xr6:coauthVersionMax="46" xr10:uidLastSave="{00000000-0000-0000-0000-000000000000}"/>
  <bookViews>
    <workbookView xWindow="810" yWindow="0" windowWidth="20715" windowHeight="14895" tabRatio="833" xr2:uid="{00000000-000D-0000-FFFF-FFFF00000000}"/>
  </bookViews>
  <sheets>
    <sheet name="TAUX-LN-NPM" sheetId="2" r:id="rId1"/>
    <sheet name="TRI-VAN" sheetId="3" r:id="rId2"/>
    <sheet name="VA" sheetId="4" r:id="rId3"/>
    <sheet name="NPM-VCT" sheetId="1" r:id="rId4"/>
    <sheet name="VPN-INTPER-PRINCPER" sheetId="5" r:id="rId5"/>
  </sheets>
  <definedNames>
    <definedName name="_Table1_In1" localSheetId="4" hidden="1">'VPN-INTPER-PRINCPER'!$B$11</definedName>
    <definedName name="_Table1_Out" localSheetId="4" hidden="1">'VPN-INTPER-PRINCPER'!$O$7:$W$19</definedName>
    <definedName name="_Table2_In1" localSheetId="4" hidden="1">'VPN-INTPER-PRINCPER'!$B$11</definedName>
    <definedName name="_Table2_In2" localSheetId="4" hidden="1">'VPN-INTPER-PRINCPER'!$B$8</definedName>
    <definedName name="_Table2_Out" localSheetId="4" hidden="1">'VPN-INTPER-PRINCPER'!$O$7:$W$19</definedName>
    <definedName name="CAPITAL">'TAUX-LN-NPM'!$B$17</definedName>
    <definedName name="MENS">'VPN-INTPER-PRINCPER'!$B$17</definedName>
    <definedName name="No">'VPN-INTPER-PRINCPER'!$B$5</definedName>
    <definedName name="NUMERO">'VPN-INTPER-PRINCPER'!$B$5</definedName>
    <definedName name="PERIODES" localSheetId="0">'TAUX-LN-NPM'!$B$16</definedName>
    <definedName name="PERIODES" localSheetId="2">VA!$B$3</definedName>
    <definedName name="PERIODES" localSheetId="4">'VPN-INTPER-PRINCPER'!$B$10</definedName>
    <definedName name="PERIODES">'NPM-VCT'!$B$18</definedName>
    <definedName name="PRINCIPAL">'VPN-INTPER-PRINCPER'!$B$8</definedName>
    <definedName name="RESSOURCES">'TRI-VAN'!$B$4:$B$9</definedName>
    <definedName name="TABLE">'VPN-INTPER-PRINCPER'!$O$7:$W$19</definedName>
    <definedName name="TAUX" localSheetId="0">'TAUX-LN-NPM'!$B$18</definedName>
    <definedName name="TAUX" localSheetId="2">VA!$B$5</definedName>
    <definedName name="TAUX" localSheetId="4">'VPN-INTPER-PRINCPER'!$B$9</definedName>
    <definedName name="TAUX">'NPM-VCT'!$B$20</definedName>
    <definedName name="TAUX1">'TRI-VAN'!$D$12</definedName>
    <definedName name="TAUX2">'TRI-VAN'!$F$12</definedName>
    <definedName name="VAL.CAPITAL" localSheetId="0">'TAUX-LN-NPM'!$D$15</definedName>
    <definedName name="VAL.CAPITAL">'NPM-VCT'!$F$16</definedName>
    <definedName name="VARN">'TRI-VAN'!$H$10</definedName>
    <definedName name="VARN1">'TRI-VAN'!$D$10</definedName>
    <definedName name="VARN2">'TRI-VAN'!$F$10</definedName>
    <definedName name="VERSEMENT" localSheetId="2">VA!$B$4</definedName>
    <definedName name="VERSEMENT">'NPM-VCT'!$B$19</definedName>
    <definedName name="_xlnm.Print_Area" localSheetId="4">'VPN-INTPER-PRINCPER'!$A$1:$J$22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" l="1"/>
  <c r="D11" i="5" l="1"/>
  <c r="C4" i="1"/>
  <c r="E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A32" i="1"/>
  <c r="A36" i="1"/>
  <c r="B4" i="2"/>
  <c r="C4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D4" i="3"/>
  <c r="F4" i="3"/>
  <c r="H4" i="3"/>
  <c r="H10" i="3" s="1"/>
  <c r="D5" i="3"/>
  <c r="F5" i="3"/>
  <c r="H5" i="3"/>
  <c r="D6" i="3"/>
  <c r="F6" i="3"/>
  <c r="H6" i="3"/>
  <c r="D7" i="3"/>
  <c r="F7" i="3"/>
  <c r="H7" i="3"/>
  <c r="D8" i="3"/>
  <c r="F8" i="3"/>
  <c r="H8" i="3"/>
  <c r="D9" i="3"/>
  <c r="F9" i="3"/>
  <c r="H9" i="3"/>
  <c r="B10" i="3"/>
  <c r="B12" i="3"/>
  <c r="B25" i="3"/>
  <c r="B30" i="3"/>
  <c r="B34" i="3"/>
  <c r="A9" i="4"/>
  <c r="A18" i="4"/>
  <c r="A14" i="4"/>
  <c r="A23" i="4"/>
  <c r="B9" i="5"/>
  <c r="E9" i="5" s="1"/>
  <c r="B10" i="5"/>
  <c r="F10" i="3" l="1"/>
  <c r="D10" i="3"/>
  <c r="D11" i="3" s="1"/>
  <c r="I9" i="5"/>
  <c r="D12" i="5"/>
  <c r="B3" i="5"/>
  <c r="F4" i="1"/>
  <c r="B5" i="1" s="1"/>
  <c r="C5" i="1" s="1"/>
  <c r="F5" i="1" s="1"/>
  <c r="B6" i="1" s="1"/>
  <c r="F11" i="3"/>
  <c r="D4" i="2"/>
  <c r="B5" i="2" s="1"/>
  <c r="C5" i="2" s="1"/>
  <c r="D5" i="2" s="1"/>
  <c r="B6" i="2" s="1"/>
  <c r="D3" i="5"/>
  <c r="B11" i="3"/>
  <c r="H11" i="3"/>
  <c r="B18" i="5"/>
  <c r="B6" i="5"/>
  <c r="B4" i="5"/>
  <c r="D6" i="5"/>
  <c r="D4" i="5"/>
  <c r="B17" i="5"/>
  <c r="B21" i="3" l="1"/>
  <c r="F9" i="5"/>
  <c r="D13" i="5"/>
  <c r="C6" i="1"/>
  <c r="F6" i="1" s="1"/>
  <c r="B7" i="1" s="1"/>
  <c r="C6" i="2"/>
  <c r="D6" i="2" s="1"/>
  <c r="B7" i="2" s="1"/>
  <c r="H9" i="5" l="1"/>
  <c r="G9" i="5"/>
  <c r="D14" i="5"/>
  <c r="C7" i="1"/>
  <c r="F7" i="1" s="1"/>
  <c r="B8" i="1" s="1"/>
  <c r="C7" i="2"/>
  <c r="D7" i="2" s="1"/>
  <c r="B8" i="2" s="1"/>
  <c r="J9" i="5" l="1"/>
  <c r="E10" i="5"/>
  <c r="D15" i="5"/>
  <c r="C8" i="1"/>
  <c r="F8" i="1" s="1"/>
  <c r="B9" i="1" s="1"/>
  <c r="C8" i="2"/>
  <c r="D8" i="2" s="1"/>
  <c r="B9" i="2" s="1"/>
  <c r="I10" i="5" l="1"/>
  <c r="F10" i="5"/>
  <c r="H10" i="5" s="1"/>
  <c r="D16" i="5"/>
  <c r="C9" i="1"/>
  <c r="F9" i="1" s="1"/>
  <c r="B10" i="1" s="1"/>
  <c r="C9" i="2"/>
  <c r="D9" i="2" s="1"/>
  <c r="B10" i="2" s="1"/>
  <c r="G10" i="5" l="1"/>
  <c r="J10" i="5"/>
  <c r="E11" i="5"/>
  <c r="I11" i="5" s="1"/>
  <c r="D17" i="5"/>
  <c r="C10" i="1"/>
  <c r="F10" i="1" s="1"/>
  <c r="B11" i="1" s="1"/>
  <c r="C10" i="2"/>
  <c r="D10" i="2" s="1"/>
  <c r="B11" i="2" s="1"/>
  <c r="F11" i="5" l="1"/>
  <c r="H11" i="5" s="1"/>
  <c r="D18" i="5"/>
  <c r="C11" i="1"/>
  <c r="F11" i="1" s="1"/>
  <c r="B12" i="1" s="1"/>
  <c r="C11" i="2"/>
  <c r="D11" i="2" s="1"/>
  <c r="B12" i="2" s="1"/>
  <c r="E12" i="5" l="1"/>
  <c r="J11" i="5"/>
  <c r="G11" i="5"/>
  <c r="D19" i="5"/>
  <c r="C12" i="1"/>
  <c r="F12" i="1" s="1"/>
  <c r="B13" i="1" s="1"/>
  <c r="C12" i="2"/>
  <c r="D12" i="2" s="1"/>
  <c r="B13" i="2" s="1"/>
  <c r="F12" i="5" l="1"/>
  <c r="H12" i="5" s="1"/>
  <c r="I12" i="5"/>
  <c r="D20" i="5"/>
  <c r="C13" i="1"/>
  <c r="F13" i="1" s="1"/>
  <c r="B14" i="1" s="1"/>
  <c r="C13" i="2"/>
  <c r="D13" i="2" s="1"/>
  <c r="B14" i="2" s="1"/>
  <c r="E13" i="5" l="1"/>
  <c r="J12" i="5"/>
  <c r="G12" i="5"/>
  <c r="D21" i="5"/>
  <c r="C14" i="1"/>
  <c r="F14" i="1" s="1"/>
  <c r="B15" i="1" s="1"/>
  <c r="C14" i="2"/>
  <c r="D14" i="2" s="1"/>
  <c r="B15" i="2" s="1"/>
  <c r="F13" i="5" l="1"/>
  <c r="H13" i="5" s="1"/>
  <c r="I13" i="5"/>
  <c r="D22" i="5"/>
  <c r="C15" i="2"/>
  <c r="D15" i="2" s="1"/>
  <c r="C15" i="1"/>
  <c r="F15" i="1" s="1"/>
  <c r="B16" i="1" s="1"/>
  <c r="F16" i="1" s="1"/>
  <c r="G13" i="5" l="1"/>
  <c r="J13" i="5"/>
  <c r="E14" i="5"/>
  <c r="I14" i="5" s="1"/>
  <c r="D23" i="5"/>
  <c r="A28" i="1"/>
  <c r="A24" i="1"/>
  <c r="A34" i="2"/>
  <c r="A30" i="2"/>
  <c r="A26" i="2"/>
  <c r="A22" i="2"/>
  <c r="F14" i="5" l="1"/>
  <c r="H14" i="5" s="1"/>
  <c r="D24" i="5"/>
  <c r="E15" i="5" l="1"/>
  <c r="J14" i="5"/>
  <c r="G14" i="5"/>
  <c r="D25" i="5"/>
  <c r="F15" i="5" l="1"/>
  <c r="H15" i="5" s="1"/>
  <c r="I15" i="5"/>
  <c r="D26" i="5"/>
  <c r="J15" i="5" l="1"/>
  <c r="E16" i="5"/>
  <c r="G15" i="5"/>
  <c r="D27" i="5"/>
  <c r="F16" i="5" l="1"/>
  <c r="H16" i="5" s="1"/>
  <c r="I16" i="5"/>
  <c r="D28" i="5"/>
  <c r="E17" i="5" l="1"/>
  <c r="J16" i="5"/>
  <c r="G16" i="5"/>
  <c r="D29" i="5"/>
  <c r="F17" i="5" l="1"/>
  <c r="H17" i="5" s="1"/>
  <c r="I17" i="5"/>
  <c r="D30" i="5"/>
  <c r="G17" i="5" l="1"/>
  <c r="J17" i="5"/>
  <c r="E18" i="5"/>
  <c r="D31" i="5"/>
  <c r="F18" i="5" l="1"/>
  <c r="H18" i="5" s="1"/>
  <c r="I18" i="5"/>
  <c r="D32" i="5"/>
  <c r="G18" i="5" l="1"/>
  <c r="J18" i="5"/>
  <c r="E19" i="5"/>
  <c r="I19" i="5" s="1"/>
  <c r="D33" i="5"/>
  <c r="F19" i="5" l="1"/>
  <c r="H19" i="5" s="1"/>
  <c r="D34" i="5"/>
  <c r="E20" i="5" l="1"/>
  <c r="J19" i="5"/>
  <c r="G19" i="5"/>
  <c r="D35" i="5"/>
  <c r="F20" i="5" l="1"/>
  <c r="H20" i="5" s="1"/>
  <c r="I20" i="5"/>
  <c r="D36" i="5"/>
  <c r="J20" i="5" l="1"/>
  <c r="E21" i="5"/>
  <c r="G20" i="5"/>
  <c r="D37" i="5"/>
  <c r="F21" i="5" l="1"/>
  <c r="H21" i="5" s="1"/>
  <c r="I21" i="5"/>
  <c r="D38" i="5"/>
  <c r="G21" i="5" l="1"/>
  <c r="E22" i="5"/>
  <c r="J21" i="5"/>
  <c r="D39" i="5"/>
  <c r="F22" i="5" l="1"/>
  <c r="H22" i="5" s="1"/>
  <c r="I22" i="5"/>
  <c r="D40" i="5"/>
  <c r="E23" i="5" l="1"/>
  <c r="J22" i="5"/>
  <c r="G22" i="5"/>
  <c r="D41" i="5"/>
  <c r="F23" i="5" l="1"/>
  <c r="H23" i="5" s="1"/>
  <c r="I23" i="5"/>
  <c r="D42" i="5"/>
  <c r="E24" i="5" l="1"/>
  <c r="J23" i="5"/>
  <c r="G23" i="5"/>
  <c r="D43" i="5"/>
  <c r="F24" i="5" l="1"/>
  <c r="H24" i="5" s="1"/>
  <c r="I24" i="5"/>
  <c r="D44" i="5"/>
  <c r="G24" i="5" l="1"/>
  <c r="E25" i="5"/>
  <c r="I25" i="5" s="1"/>
  <c r="J24" i="5"/>
  <c r="F25" i="5" l="1"/>
  <c r="H25" i="5" s="1"/>
  <c r="D45" i="5"/>
  <c r="G25" i="5" l="1"/>
  <c r="J25" i="5"/>
  <c r="E26" i="5"/>
  <c r="D46" i="5"/>
  <c r="F26" i="5" l="1"/>
  <c r="H26" i="5" s="1"/>
  <c r="I26" i="5"/>
  <c r="D47" i="5"/>
  <c r="E27" i="5" l="1"/>
  <c r="J26" i="5"/>
  <c r="G26" i="5"/>
  <c r="D48" i="5"/>
  <c r="F27" i="5" l="1"/>
  <c r="H27" i="5" s="1"/>
  <c r="I27" i="5"/>
  <c r="D49" i="5"/>
  <c r="J27" i="5" l="1"/>
  <c r="E28" i="5"/>
  <c r="G27" i="5"/>
  <c r="D50" i="5"/>
  <c r="F28" i="5" l="1"/>
  <c r="H28" i="5" s="1"/>
  <c r="I28" i="5"/>
  <c r="D51" i="5"/>
  <c r="G28" i="5" l="1"/>
  <c r="E29" i="5"/>
  <c r="I29" i="5" s="1"/>
  <c r="J28" i="5"/>
  <c r="D52" i="5"/>
  <c r="F29" i="5" l="1"/>
  <c r="H29" i="5" s="1"/>
  <c r="D53" i="5"/>
  <c r="G29" i="5" l="1"/>
  <c r="J29" i="5"/>
  <c r="E30" i="5"/>
  <c r="D54" i="5"/>
  <c r="F30" i="5" l="1"/>
  <c r="H30" i="5" s="1"/>
  <c r="I30" i="5"/>
  <c r="D55" i="5"/>
  <c r="E31" i="5" l="1"/>
  <c r="J30" i="5"/>
  <c r="G30" i="5"/>
  <c r="D56" i="5"/>
  <c r="F31" i="5" l="1"/>
  <c r="H31" i="5" s="1"/>
  <c r="I31" i="5"/>
  <c r="D57" i="5"/>
  <c r="E32" i="5" l="1"/>
  <c r="J31" i="5"/>
  <c r="G31" i="5"/>
  <c r="D58" i="5"/>
  <c r="F32" i="5" l="1"/>
  <c r="H32" i="5" s="1"/>
  <c r="I32" i="5"/>
  <c r="D59" i="5"/>
  <c r="G32" i="5" l="1"/>
  <c r="E33" i="5"/>
  <c r="I33" i="5" s="1"/>
  <c r="J32" i="5"/>
  <c r="D60" i="5"/>
  <c r="F33" i="5" l="1"/>
  <c r="H33" i="5" s="1"/>
  <c r="D61" i="5"/>
  <c r="G33" i="5" l="1"/>
  <c r="J33" i="5"/>
  <c r="E34" i="5"/>
  <c r="D62" i="5"/>
  <c r="F34" i="5" l="1"/>
  <c r="H34" i="5" s="1"/>
  <c r="I34" i="5"/>
  <c r="D63" i="5"/>
  <c r="G34" i="5" l="1"/>
  <c r="E35" i="5"/>
  <c r="J34" i="5"/>
  <c r="D64" i="5"/>
  <c r="I35" i="5" l="1"/>
  <c r="F35" i="5"/>
  <c r="H35" i="5" s="1"/>
  <c r="D65" i="5"/>
  <c r="G35" i="5" l="1"/>
  <c r="J35" i="5"/>
  <c r="E36" i="5"/>
  <c r="D66" i="5"/>
  <c r="F36" i="5" l="1"/>
  <c r="H36" i="5" s="1"/>
  <c r="I36" i="5"/>
  <c r="D67" i="5"/>
  <c r="G36" i="5" l="1"/>
  <c r="E37" i="5"/>
  <c r="I37" i="5" s="1"/>
  <c r="J36" i="5"/>
  <c r="D68" i="5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 s="1"/>
  <c r="D122" i="5" s="1"/>
  <c r="D123" i="5" s="1"/>
  <c r="D124" i="5" s="1"/>
  <c r="D125" i="5" s="1"/>
  <c r="D126" i="5" s="1"/>
  <c r="D127" i="5" s="1"/>
  <c r="D128" i="5" s="1"/>
  <c r="D129" i="5" s="1"/>
  <c r="D130" i="5" s="1"/>
  <c r="D131" i="5" s="1"/>
  <c r="D132" i="5" s="1"/>
  <c r="D133" i="5" s="1"/>
  <c r="D134" i="5" s="1"/>
  <c r="D135" i="5" s="1"/>
  <c r="D136" i="5" s="1"/>
  <c r="D137" i="5" s="1"/>
  <c r="D138" i="5" s="1"/>
  <c r="D139" i="5" s="1"/>
  <c r="D140" i="5" s="1"/>
  <c r="D141" i="5" s="1"/>
  <c r="D142" i="5" s="1"/>
  <c r="D143" i="5" s="1"/>
  <c r="D144" i="5" s="1"/>
  <c r="D145" i="5" s="1"/>
  <c r="D146" i="5" s="1"/>
  <c r="D147" i="5" s="1"/>
  <c r="D148" i="5" s="1"/>
  <c r="D149" i="5" s="1"/>
  <c r="D150" i="5" s="1"/>
  <c r="D151" i="5" s="1"/>
  <c r="D152" i="5" s="1"/>
  <c r="D153" i="5" s="1"/>
  <c r="D154" i="5" s="1"/>
  <c r="D155" i="5" s="1"/>
  <c r="D156" i="5" s="1"/>
  <c r="D157" i="5" s="1"/>
  <c r="D158" i="5" s="1"/>
  <c r="D159" i="5" s="1"/>
  <c r="D160" i="5" s="1"/>
  <c r="D161" i="5" s="1"/>
  <c r="D162" i="5" s="1"/>
  <c r="D163" i="5" s="1"/>
  <c r="D164" i="5" s="1"/>
  <c r="D165" i="5" s="1"/>
  <c r="D166" i="5" s="1"/>
  <c r="D167" i="5" s="1"/>
  <c r="D168" i="5" s="1"/>
  <c r="D169" i="5" s="1"/>
  <c r="D170" i="5" s="1"/>
  <c r="D171" i="5" s="1"/>
  <c r="D172" i="5" s="1"/>
  <c r="D173" i="5" s="1"/>
  <c r="D174" i="5" s="1"/>
  <c r="D175" i="5" s="1"/>
  <c r="D176" i="5" s="1"/>
  <c r="D177" i="5" s="1"/>
  <c r="D178" i="5" s="1"/>
  <c r="D179" i="5" s="1"/>
  <c r="D180" i="5" s="1"/>
  <c r="D181" i="5" s="1"/>
  <c r="D182" i="5" s="1"/>
  <c r="D183" i="5" s="1"/>
  <c r="D184" i="5" s="1"/>
  <c r="D185" i="5" s="1"/>
  <c r="D186" i="5" s="1"/>
  <c r="D187" i="5" s="1"/>
  <c r="D188" i="5" s="1"/>
  <c r="D189" i="5" s="1"/>
  <c r="D190" i="5" s="1"/>
  <c r="D191" i="5" s="1"/>
  <c r="D192" i="5" s="1"/>
  <c r="D193" i="5" s="1"/>
  <c r="D194" i="5" s="1"/>
  <c r="D195" i="5" s="1"/>
  <c r="D196" i="5" s="1"/>
  <c r="D197" i="5" s="1"/>
  <c r="D198" i="5" s="1"/>
  <c r="D199" i="5" s="1"/>
  <c r="D200" i="5" s="1"/>
  <c r="D201" i="5" s="1"/>
  <c r="D202" i="5" s="1"/>
  <c r="D203" i="5" s="1"/>
  <c r="D204" i="5" s="1"/>
  <c r="D205" i="5" s="1"/>
  <c r="D206" i="5" s="1"/>
  <c r="D207" i="5" s="1"/>
  <c r="D208" i="5" s="1"/>
  <c r="D209" i="5" s="1"/>
  <c r="D210" i="5" s="1"/>
  <c r="D211" i="5" s="1"/>
  <c r="D212" i="5" s="1"/>
  <c r="D213" i="5" s="1"/>
  <c r="D214" i="5" s="1"/>
  <c r="D215" i="5" s="1"/>
  <c r="D216" i="5" s="1"/>
  <c r="D217" i="5" s="1"/>
  <c r="D218" i="5" s="1"/>
  <c r="D219" i="5" s="1"/>
  <c r="D220" i="5" s="1"/>
  <c r="D221" i="5" s="1"/>
  <c r="D222" i="5" s="1"/>
  <c r="D223" i="5" s="1"/>
  <c r="D224" i="5" s="1"/>
  <c r="F37" i="5" l="1"/>
  <c r="H37" i="5" s="1"/>
  <c r="J37" i="5" l="1"/>
  <c r="E38" i="5"/>
  <c r="G37" i="5"/>
  <c r="F38" i="5" l="1"/>
  <c r="H38" i="5" s="1"/>
  <c r="I38" i="5"/>
  <c r="G38" i="5" l="1"/>
  <c r="J38" i="5"/>
  <c r="E39" i="5"/>
  <c r="I39" i="5" s="1"/>
  <c r="F39" i="5" l="1"/>
  <c r="H39" i="5" s="1"/>
  <c r="J39" i="5" l="1"/>
  <c r="E40" i="5"/>
  <c r="G39" i="5"/>
  <c r="F40" i="5" l="1"/>
  <c r="H40" i="5" s="1"/>
  <c r="I40" i="5"/>
  <c r="G40" i="5" l="1"/>
  <c r="E41" i="5"/>
  <c r="J40" i="5"/>
  <c r="F41" i="5" l="1"/>
  <c r="H41" i="5" s="1"/>
  <c r="I41" i="5"/>
  <c r="G41" i="5" l="1"/>
  <c r="J41" i="5"/>
  <c r="E42" i="5"/>
  <c r="I42" i="5" s="1"/>
  <c r="F42" i="5" l="1"/>
  <c r="H42" i="5" s="1"/>
  <c r="E43" i="5" l="1"/>
  <c r="J42" i="5"/>
  <c r="G42" i="5"/>
  <c r="F43" i="5" l="1"/>
  <c r="H43" i="5" s="1"/>
  <c r="I43" i="5"/>
  <c r="G43" i="5" l="1"/>
  <c r="J43" i="5"/>
  <c r="E44" i="5"/>
  <c r="F44" i="5" l="1"/>
  <c r="H44" i="5" s="1"/>
  <c r="I44" i="5"/>
  <c r="G44" i="5" l="1"/>
  <c r="E45" i="5"/>
  <c r="I45" i="5" s="1"/>
  <c r="J44" i="5"/>
  <c r="F45" i="5" l="1"/>
  <c r="H45" i="5" s="1"/>
  <c r="J45" i="5" l="1"/>
  <c r="E46" i="5"/>
  <c r="G45" i="5"/>
  <c r="F46" i="5" l="1"/>
  <c r="H46" i="5" s="1"/>
  <c r="I46" i="5"/>
  <c r="J46" i="5" l="1"/>
  <c r="E47" i="5"/>
  <c r="G46" i="5"/>
  <c r="F47" i="5" l="1"/>
  <c r="H47" i="5" s="1"/>
  <c r="I47" i="5"/>
  <c r="J47" i="5" l="1"/>
  <c r="E48" i="5"/>
  <c r="G47" i="5"/>
  <c r="F48" i="5" l="1"/>
  <c r="H48" i="5" s="1"/>
  <c r="I48" i="5"/>
  <c r="E49" i="5" l="1"/>
  <c r="J48" i="5"/>
  <c r="G48" i="5"/>
  <c r="F49" i="5" l="1"/>
  <c r="H49" i="5" s="1"/>
  <c r="I49" i="5"/>
  <c r="G49" i="5" l="1"/>
  <c r="J49" i="5"/>
  <c r="E50" i="5"/>
  <c r="I50" i="5" s="1"/>
  <c r="F50" i="5" l="1"/>
  <c r="H50" i="5" s="1"/>
  <c r="G50" i="5" l="1"/>
  <c r="E51" i="5"/>
  <c r="J50" i="5"/>
  <c r="F51" i="5" l="1"/>
  <c r="H51" i="5" s="1"/>
  <c r="I51" i="5"/>
  <c r="G51" i="5" l="1"/>
  <c r="J51" i="5"/>
  <c r="E52" i="5"/>
  <c r="I52" i="5" s="1"/>
  <c r="F52" i="5" l="1"/>
  <c r="H52" i="5" s="1"/>
  <c r="J52" i="5" l="1"/>
  <c r="E53" i="5"/>
  <c r="G52" i="5"/>
  <c r="F53" i="5" l="1"/>
  <c r="H53" i="5" s="1"/>
  <c r="I53" i="5"/>
  <c r="G53" i="5" l="1"/>
  <c r="J53" i="5"/>
  <c r="E54" i="5"/>
  <c r="F54" i="5" l="1"/>
  <c r="H54" i="5" s="1"/>
  <c r="I54" i="5"/>
  <c r="G54" i="5" l="1"/>
  <c r="J54" i="5"/>
  <c r="E55" i="5"/>
  <c r="F55" i="5" l="1"/>
  <c r="H55" i="5" s="1"/>
  <c r="I55" i="5"/>
  <c r="E56" i="5" l="1"/>
  <c r="J55" i="5"/>
  <c r="G55" i="5"/>
  <c r="F56" i="5" l="1"/>
  <c r="H56" i="5" s="1"/>
  <c r="I56" i="5"/>
  <c r="E57" i="5" l="1"/>
  <c r="J56" i="5"/>
  <c r="G56" i="5"/>
  <c r="F57" i="5" l="1"/>
  <c r="H57" i="5" s="1"/>
  <c r="I57" i="5"/>
  <c r="G57" i="5" l="1"/>
  <c r="J57" i="5"/>
  <c r="E58" i="5"/>
  <c r="F58" i="5" l="1"/>
  <c r="H58" i="5" s="1"/>
  <c r="I58" i="5"/>
  <c r="G58" i="5" l="1"/>
  <c r="E59" i="5"/>
  <c r="J58" i="5"/>
  <c r="F59" i="5" l="1"/>
  <c r="H59" i="5" s="1"/>
  <c r="I59" i="5"/>
  <c r="J59" i="5" l="1"/>
  <c r="E60" i="5"/>
  <c r="G59" i="5"/>
  <c r="F60" i="5" l="1"/>
  <c r="H60" i="5" s="1"/>
  <c r="I60" i="5"/>
  <c r="J60" i="5" l="1"/>
  <c r="E61" i="5"/>
  <c r="G60" i="5"/>
  <c r="F61" i="5" l="1"/>
  <c r="H61" i="5" s="1"/>
  <c r="I61" i="5"/>
  <c r="G61" i="5" l="1"/>
  <c r="J61" i="5"/>
  <c r="E62" i="5"/>
  <c r="F62" i="5" l="1"/>
  <c r="H62" i="5" s="1"/>
  <c r="I62" i="5"/>
  <c r="G62" i="5" l="1"/>
  <c r="E63" i="5"/>
  <c r="I63" i="5" s="1"/>
  <c r="J62" i="5"/>
  <c r="F63" i="5" l="1"/>
  <c r="H63" i="5" s="1"/>
  <c r="E64" i="5" l="1"/>
  <c r="J63" i="5"/>
  <c r="G63" i="5"/>
  <c r="F64" i="5" l="1"/>
  <c r="H64" i="5" s="1"/>
  <c r="I64" i="5"/>
  <c r="E65" i="5" l="1"/>
  <c r="J64" i="5"/>
  <c r="G64" i="5"/>
  <c r="F65" i="5" l="1"/>
  <c r="H65" i="5" s="1"/>
  <c r="I65" i="5"/>
  <c r="G65" i="5" l="1"/>
  <c r="J65" i="5"/>
  <c r="E66" i="5"/>
  <c r="I66" i="5" s="1"/>
  <c r="F66" i="5" l="1"/>
  <c r="H66" i="5" s="1"/>
  <c r="G66" i="5" l="1"/>
  <c r="E67" i="5"/>
  <c r="J66" i="5"/>
  <c r="F67" i="5" l="1"/>
  <c r="H67" i="5" s="1"/>
  <c r="I67" i="5"/>
  <c r="E68" i="5" l="1"/>
  <c r="J67" i="5"/>
  <c r="G67" i="5"/>
  <c r="F68" i="5" l="1"/>
  <c r="H68" i="5" s="1"/>
  <c r="I68" i="5"/>
  <c r="J68" i="5" l="1"/>
  <c r="E69" i="5"/>
  <c r="G68" i="5"/>
  <c r="F69" i="5" l="1"/>
  <c r="H69" i="5" s="1"/>
  <c r="I69" i="5"/>
  <c r="G69" i="5" l="1"/>
  <c r="E70" i="5"/>
  <c r="J69" i="5"/>
  <c r="F70" i="5" l="1"/>
  <c r="H70" i="5" s="1"/>
  <c r="I70" i="5"/>
  <c r="G70" i="5" l="1"/>
  <c r="J70" i="5"/>
  <c r="E71" i="5"/>
  <c r="F71" i="5" l="1"/>
  <c r="H71" i="5" s="1"/>
  <c r="I71" i="5"/>
  <c r="E72" i="5" l="1"/>
  <c r="J71" i="5"/>
  <c r="G71" i="5"/>
  <c r="F72" i="5" l="1"/>
  <c r="H72" i="5" s="1"/>
  <c r="I72" i="5"/>
  <c r="E73" i="5" l="1"/>
  <c r="J72" i="5"/>
  <c r="G72" i="5"/>
  <c r="F73" i="5" l="1"/>
  <c r="H73" i="5" s="1"/>
  <c r="I73" i="5"/>
  <c r="G73" i="5" l="1"/>
  <c r="J73" i="5"/>
  <c r="E74" i="5"/>
  <c r="F74" i="5" l="1"/>
  <c r="H74" i="5" s="1"/>
  <c r="I74" i="5"/>
  <c r="E75" i="5" l="1"/>
  <c r="J74" i="5"/>
  <c r="G74" i="5"/>
  <c r="F75" i="5" l="1"/>
  <c r="H75" i="5" s="1"/>
  <c r="I75" i="5"/>
  <c r="G75" i="5" l="1"/>
  <c r="E76" i="5"/>
  <c r="J75" i="5"/>
  <c r="F76" i="5" l="1"/>
  <c r="H76" i="5" s="1"/>
  <c r="I76" i="5"/>
  <c r="E77" i="5" l="1"/>
  <c r="J76" i="5"/>
  <c r="G76" i="5"/>
  <c r="F77" i="5" l="1"/>
  <c r="H77" i="5" s="1"/>
  <c r="I77" i="5"/>
  <c r="J77" i="5" l="1"/>
  <c r="E78" i="5"/>
  <c r="G77" i="5"/>
  <c r="F78" i="5" l="1"/>
  <c r="H78" i="5" s="1"/>
  <c r="I78" i="5"/>
  <c r="E79" i="5" l="1"/>
  <c r="J78" i="5"/>
  <c r="G78" i="5"/>
  <c r="F79" i="5" l="1"/>
  <c r="H79" i="5" s="1"/>
  <c r="I79" i="5"/>
  <c r="G79" i="5" l="1"/>
  <c r="E80" i="5"/>
  <c r="J79" i="5"/>
  <c r="F80" i="5" l="1"/>
  <c r="H80" i="5" s="1"/>
  <c r="I80" i="5"/>
  <c r="J80" i="5" l="1"/>
  <c r="E81" i="5"/>
  <c r="G80" i="5"/>
  <c r="F81" i="5" l="1"/>
  <c r="H81" i="5" s="1"/>
  <c r="I81" i="5"/>
  <c r="G81" i="5" l="1"/>
  <c r="J81" i="5"/>
  <c r="E82" i="5"/>
  <c r="F82" i="5" l="1"/>
  <c r="H82" i="5" s="1"/>
  <c r="I82" i="5"/>
  <c r="E83" i="5" l="1"/>
  <c r="J82" i="5"/>
  <c r="G82" i="5"/>
  <c r="F83" i="5" l="1"/>
  <c r="H83" i="5" s="1"/>
  <c r="I83" i="5"/>
  <c r="G83" i="5" l="1"/>
  <c r="E84" i="5"/>
  <c r="J83" i="5"/>
  <c r="F84" i="5" l="1"/>
  <c r="H84" i="5" s="1"/>
  <c r="I84" i="5"/>
  <c r="E85" i="5" l="1"/>
  <c r="J84" i="5"/>
  <c r="G84" i="5"/>
  <c r="F85" i="5" l="1"/>
  <c r="H85" i="5" s="1"/>
  <c r="I85" i="5"/>
  <c r="J85" i="5" l="1"/>
  <c r="E86" i="5"/>
  <c r="G85" i="5"/>
  <c r="F86" i="5" l="1"/>
  <c r="H86" i="5" s="1"/>
  <c r="I86" i="5"/>
  <c r="E87" i="5" l="1"/>
  <c r="J86" i="5"/>
  <c r="G86" i="5"/>
  <c r="F87" i="5" l="1"/>
  <c r="H87" i="5" s="1"/>
  <c r="I87" i="5"/>
  <c r="E88" i="5" l="1"/>
  <c r="J87" i="5"/>
  <c r="G87" i="5"/>
  <c r="F88" i="5" l="1"/>
  <c r="H88" i="5" s="1"/>
  <c r="I88" i="5"/>
  <c r="E89" i="5" l="1"/>
  <c r="J88" i="5"/>
  <c r="G88" i="5"/>
  <c r="F89" i="5" l="1"/>
  <c r="H89" i="5" s="1"/>
  <c r="I89" i="5"/>
  <c r="J89" i="5" l="1"/>
  <c r="E90" i="5"/>
  <c r="G89" i="5"/>
  <c r="F90" i="5" l="1"/>
  <c r="H90" i="5" s="1"/>
  <c r="I90" i="5"/>
  <c r="G90" i="5" l="1"/>
  <c r="E91" i="5"/>
  <c r="J90" i="5"/>
  <c r="F91" i="5" l="1"/>
  <c r="H91" i="5" s="1"/>
  <c r="I91" i="5"/>
  <c r="E92" i="5" l="1"/>
  <c r="J91" i="5"/>
  <c r="G91" i="5"/>
  <c r="F92" i="5" l="1"/>
  <c r="H92" i="5" s="1"/>
  <c r="I92" i="5"/>
  <c r="E93" i="5" l="1"/>
  <c r="I93" i="5" s="1"/>
  <c r="J92" i="5"/>
  <c r="G92" i="5"/>
  <c r="F93" i="5" l="1"/>
  <c r="H93" i="5" s="1"/>
  <c r="J93" i="5" l="1"/>
  <c r="E94" i="5"/>
  <c r="G93" i="5"/>
  <c r="F94" i="5" l="1"/>
  <c r="H94" i="5" s="1"/>
  <c r="I94" i="5"/>
  <c r="E95" i="5" l="1"/>
  <c r="J94" i="5"/>
  <c r="G94" i="5"/>
  <c r="F95" i="5" l="1"/>
  <c r="H95" i="5" s="1"/>
  <c r="I95" i="5"/>
  <c r="E96" i="5" l="1"/>
  <c r="J95" i="5"/>
  <c r="G95" i="5"/>
  <c r="F96" i="5" l="1"/>
  <c r="H96" i="5" s="1"/>
  <c r="I96" i="5"/>
  <c r="J96" i="5" l="1"/>
  <c r="E97" i="5"/>
  <c r="I97" i="5" s="1"/>
  <c r="G96" i="5"/>
  <c r="F97" i="5" l="1"/>
  <c r="H97" i="5" s="1"/>
  <c r="J97" i="5" l="1"/>
  <c r="E98" i="5"/>
  <c r="G97" i="5"/>
  <c r="F98" i="5" l="1"/>
  <c r="H98" i="5" s="1"/>
  <c r="I98" i="5"/>
  <c r="G98" i="5" l="1"/>
  <c r="E99" i="5"/>
  <c r="J98" i="5"/>
  <c r="F99" i="5" l="1"/>
  <c r="H99" i="5" s="1"/>
  <c r="I99" i="5"/>
  <c r="G99" i="5" l="1"/>
  <c r="E100" i="5"/>
  <c r="I100" i="5" s="1"/>
  <c r="J99" i="5"/>
  <c r="F100" i="5" l="1"/>
  <c r="H100" i="5" s="1"/>
  <c r="G100" i="5" l="1"/>
  <c r="J100" i="5"/>
  <c r="E101" i="5"/>
  <c r="F101" i="5" l="1"/>
  <c r="H101" i="5" s="1"/>
  <c r="I101" i="5"/>
  <c r="G101" i="5" l="1"/>
  <c r="J101" i="5"/>
  <c r="E102" i="5"/>
  <c r="I102" i="5" s="1"/>
  <c r="F102" i="5" l="1"/>
  <c r="H102" i="5" s="1"/>
  <c r="E103" i="5" l="1"/>
  <c r="J102" i="5"/>
  <c r="G102" i="5"/>
  <c r="F103" i="5" l="1"/>
  <c r="H103" i="5" s="1"/>
  <c r="I103" i="5"/>
  <c r="E104" i="5" l="1"/>
  <c r="J103" i="5"/>
  <c r="G103" i="5"/>
  <c r="F104" i="5" l="1"/>
  <c r="H104" i="5" s="1"/>
  <c r="I104" i="5"/>
  <c r="J104" i="5" l="1"/>
  <c r="E105" i="5"/>
  <c r="G104" i="5"/>
  <c r="F105" i="5" l="1"/>
  <c r="H105" i="5" s="1"/>
  <c r="I105" i="5"/>
  <c r="G105" i="5" l="1"/>
  <c r="J105" i="5"/>
  <c r="E106" i="5"/>
  <c r="F106" i="5" l="1"/>
  <c r="H106" i="5" s="1"/>
  <c r="I106" i="5"/>
  <c r="E107" i="5" l="1"/>
  <c r="J106" i="5"/>
  <c r="G106" i="5"/>
  <c r="F107" i="5" l="1"/>
  <c r="H107" i="5" s="1"/>
  <c r="I107" i="5"/>
  <c r="G107" i="5" l="1"/>
  <c r="E108" i="5"/>
  <c r="J107" i="5"/>
  <c r="F108" i="5" l="1"/>
  <c r="H108" i="5" s="1"/>
  <c r="I108" i="5"/>
  <c r="E109" i="5" l="1"/>
  <c r="J108" i="5"/>
  <c r="G108" i="5"/>
  <c r="F109" i="5" l="1"/>
  <c r="H109" i="5" s="1"/>
  <c r="I109" i="5"/>
  <c r="J109" i="5" l="1"/>
  <c r="E110" i="5"/>
  <c r="G109" i="5"/>
  <c r="F110" i="5" l="1"/>
  <c r="H110" i="5" s="1"/>
  <c r="I110" i="5"/>
  <c r="E111" i="5" l="1"/>
  <c r="I111" i="5" s="1"/>
  <c r="J110" i="5"/>
  <c r="G110" i="5"/>
  <c r="F111" i="5" l="1"/>
  <c r="H111" i="5" s="1"/>
  <c r="G111" i="5" l="1"/>
  <c r="E112" i="5"/>
  <c r="J111" i="5"/>
  <c r="F112" i="5" l="1"/>
  <c r="H112" i="5" s="1"/>
  <c r="I112" i="5"/>
  <c r="G112" i="5" l="1"/>
  <c r="E113" i="5"/>
  <c r="J112" i="5"/>
  <c r="F113" i="5" l="1"/>
  <c r="H113" i="5" s="1"/>
  <c r="I113" i="5"/>
  <c r="J113" i="5" l="1"/>
  <c r="E114" i="5"/>
  <c r="G113" i="5"/>
  <c r="F114" i="5" l="1"/>
  <c r="H114" i="5" s="1"/>
  <c r="I114" i="5"/>
  <c r="G114" i="5" l="1"/>
  <c r="E115" i="5"/>
  <c r="J114" i="5"/>
  <c r="F115" i="5" l="1"/>
  <c r="H115" i="5" s="1"/>
  <c r="I115" i="5"/>
  <c r="G115" i="5" l="1"/>
  <c r="E116" i="5"/>
  <c r="I116" i="5" s="1"/>
  <c r="J115" i="5"/>
  <c r="F116" i="5" l="1"/>
  <c r="H116" i="5" s="1"/>
  <c r="E117" i="5" l="1"/>
  <c r="J116" i="5"/>
  <c r="G116" i="5"/>
  <c r="F117" i="5" l="1"/>
  <c r="H117" i="5" s="1"/>
  <c r="I117" i="5"/>
  <c r="J117" i="5" l="1"/>
  <c r="E118" i="5"/>
  <c r="G117" i="5"/>
  <c r="F118" i="5" l="1"/>
  <c r="H118" i="5" s="1"/>
  <c r="I118" i="5"/>
  <c r="E119" i="5" l="1"/>
  <c r="J118" i="5"/>
  <c r="G118" i="5"/>
  <c r="F119" i="5" l="1"/>
  <c r="H119" i="5" s="1"/>
  <c r="I119" i="5"/>
  <c r="G119" i="5" l="1"/>
  <c r="E120" i="5"/>
  <c r="J119" i="5"/>
  <c r="F120" i="5" l="1"/>
  <c r="H120" i="5" s="1"/>
  <c r="I120" i="5"/>
  <c r="E121" i="5" l="1"/>
  <c r="J120" i="5"/>
  <c r="G120" i="5"/>
  <c r="F121" i="5" l="1"/>
  <c r="H121" i="5" s="1"/>
  <c r="I121" i="5"/>
  <c r="J121" i="5" l="1"/>
  <c r="E122" i="5"/>
  <c r="G121" i="5"/>
  <c r="F122" i="5" l="1"/>
  <c r="H122" i="5" s="1"/>
  <c r="I122" i="5"/>
  <c r="E123" i="5" l="1"/>
  <c r="J122" i="5"/>
  <c r="G122" i="5"/>
  <c r="F123" i="5" l="1"/>
  <c r="H123" i="5" s="1"/>
  <c r="I123" i="5"/>
  <c r="E124" i="5" l="1"/>
  <c r="J123" i="5"/>
  <c r="G123" i="5"/>
  <c r="F124" i="5" l="1"/>
  <c r="H124" i="5" s="1"/>
  <c r="I124" i="5"/>
  <c r="G124" i="5" l="1"/>
  <c r="J124" i="5"/>
  <c r="E125" i="5"/>
  <c r="F125" i="5" l="1"/>
  <c r="H125" i="5" s="1"/>
  <c r="I125" i="5"/>
  <c r="G125" i="5" l="1"/>
  <c r="J125" i="5"/>
  <c r="E126" i="5"/>
  <c r="F126" i="5" l="1"/>
  <c r="H126" i="5" s="1"/>
  <c r="I126" i="5"/>
  <c r="E127" i="5" l="1"/>
  <c r="J126" i="5"/>
  <c r="G126" i="5"/>
  <c r="F127" i="5" l="1"/>
  <c r="H127" i="5" s="1"/>
  <c r="I127" i="5"/>
  <c r="E128" i="5" l="1"/>
  <c r="J127" i="5"/>
  <c r="G127" i="5"/>
  <c r="F128" i="5" l="1"/>
  <c r="H128" i="5" s="1"/>
  <c r="I128" i="5"/>
  <c r="G128" i="5" l="1"/>
  <c r="E129" i="5"/>
  <c r="J128" i="5"/>
  <c r="F129" i="5" l="1"/>
  <c r="H129" i="5" s="1"/>
  <c r="I129" i="5"/>
  <c r="G129" i="5" l="1"/>
  <c r="J129" i="5"/>
  <c r="E130" i="5"/>
  <c r="F130" i="5" l="1"/>
  <c r="H130" i="5" s="1"/>
  <c r="I130" i="5"/>
  <c r="E131" i="5" l="1"/>
  <c r="J130" i="5"/>
  <c r="G130" i="5"/>
  <c r="F131" i="5" l="1"/>
  <c r="H131" i="5" s="1"/>
  <c r="I131" i="5"/>
  <c r="G131" i="5" l="1"/>
  <c r="E132" i="5"/>
  <c r="J131" i="5"/>
  <c r="F132" i="5" l="1"/>
  <c r="H132" i="5" s="1"/>
  <c r="I132" i="5"/>
  <c r="G132" i="5" l="1"/>
  <c r="J132" i="5"/>
  <c r="E133" i="5"/>
  <c r="F133" i="5" l="1"/>
  <c r="H133" i="5" s="1"/>
  <c r="I133" i="5"/>
  <c r="G133" i="5" l="1"/>
  <c r="J133" i="5"/>
  <c r="E134" i="5"/>
  <c r="F134" i="5" l="1"/>
  <c r="H134" i="5" s="1"/>
  <c r="I134" i="5"/>
  <c r="E135" i="5" l="1"/>
  <c r="J134" i="5"/>
  <c r="G134" i="5"/>
  <c r="F135" i="5" l="1"/>
  <c r="H135" i="5" s="1"/>
  <c r="I135" i="5"/>
  <c r="E136" i="5" l="1"/>
  <c r="J135" i="5"/>
  <c r="G135" i="5"/>
  <c r="F136" i="5" l="1"/>
  <c r="H136" i="5" s="1"/>
  <c r="I136" i="5"/>
  <c r="G136" i="5" l="1"/>
  <c r="J136" i="5"/>
  <c r="E137" i="5"/>
  <c r="F137" i="5" l="1"/>
  <c r="H137" i="5" s="1"/>
  <c r="I137" i="5"/>
  <c r="J137" i="5" l="1"/>
  <c r="E138" i="5"/>
  <c r="G137" i="5"/>
  <c r="F138" i="5" l="1"/>
  <c r="H138" i="5" s="1"/>
  <c r="I138" i="5"/>
  <c r="E139" i="5" l="1"/>
  <c r="J138" i="5"/>
  <c r="G138" i="5"/>
  <c r="F139" i="5" l="1"/>
  <c r="H139" i="5" s="1"/>
  <c r="I139" i="5"/>
  <c r="G139" i="5" l="1"/>
  <c r="E140" i="5"/>
  <c r="J139" i="5"/>
  <c r="F140" i="5" l="1"/>
  <c r="H140" i="5" s="1"/>
  <c r="I140" i="5"/>
  <c r="G140" i="5" l="1"/>
  <c r="E141" i="5"/>
  <c r="J140" i="5"/>
  <c r="F141" i="5" l="1"/>
  <c r="H141" i="5" s="1"/>
  <c r="I141" i="5"/>
  <c r="G141" i="5" l="1"/>
  <c r="J141" i="5"/>
  <c r="E142" i="5"/>
  <c r="F142" i="5" l="1"/>
  <c r="H142" i="5" s="1"/>
  <c r="I142" i="5"/>
  <c r="G142" i="5" l="1"/>
  <c r="J142" i="5"/>
  <c r="E143" i="5"/>
  <c r="F143" i="5" l="1"/>
  <c r="H143" i="5" s="1"/>
  <c r="I143" i="5"/>
  <c r="G143" i="5" l="1"/>
  <c r="E144" i="5"/>
  <c r="J143" i="5"/>
  <c r="F144" i="5" l="1"/>
  <c r="H144" i="5" s="1"/>
  <c r="I144" i="5"/>
  <c r="G144" i="5" l="1"/>
  <c r="J144" i="5"/>
  <c r="E145" i="5"/>
  <c r="F145" i="5" l="1"/>
  <c r="H145" i="5" s="1"/>
  <c r="I145" i="5"/>
  <c r="J145" i="5" l="1"/>
  <c r="E146" i="5"/>
  <c r="G145" i="5"/>
  <c r="F146" i="5" l="1"/>
  <c r="H146" i="5" s="1"/>
  <c r="I146" i="5"/>
  <c r="E147" i="5" l="1"/>
  <c r="J146" i="5"/>
  <c r="G146" i="5"/>
  <c r="F147" i="5" l="1"/>
  <c r="H147" i="5" s="1"/>
  <c r="I147" i="5"/>
  <c r="G147" i="5" l="1"/>
  <c r="E148" i="5"/>
  <c r="J147" i="5"/>
  <c r="F148" i="5" l="1"/>
  <c r="H148" i="5" s="1"/>
  <c r="I148" i="5"/>
  <c r="J148" i="5" l="1"/>
  <c r="E149" i="5"/>
  <c r="G148" i="5"/>
  <c r="F149" i="5" l="1"/>
  <c r="H149" i="5" s="1"/>
  <c r="I149" i="5"/>
  <c r="G149" i="5" l="1"/>
  <c r="J149" i="5"/>
  <c r="E150" i="5"/>
  <c r="F150" i="5" l="1"/>
  <c r="H150" i="5" s="1"/>
  <c r="I150" i="5"/>
  <c r="G150" i="5" l="1"/>
  <c r="E151" i="5"/>
  <c r="J150" i="5"/>
  <c r="F151" i="5" l="1"/>
  <c r="H151" i="5" s="1"/>
  <c r="I151" i="5"/>
  <c r="E152" i="5" l="1"/>
  <c r="J151" i="5"/>
  <c r="G151" i="5"/>
  <c r="F152" i="5" l="1"/>
  <c r="H152" i="5" s="1"/>
  <c r="I152" i="5"/>
  <c r="G152" i="5" l="1"/>
  <c r="E153" i="5"/>
  <c r="J152" i="5"/>
  <c r="F153" i="5" l="1"/>
  <c r="H153" i="5" s="1"/>
  <c r="I153" i="5"/>
  <c r="J153" i="5" l="1"/>
  <c r="E154" i="5"/>
  <c r="I154" i="5" s="1"/>
  <c r="G153" i="5"/>
  <c r="F154" i="5" l="1"/>
  <c r="H154" i="5" s="1"/>
  <c r="G154" i="5" l="1"/>
  <c r="E155" i="5"/>
  <c r="J154" i="5"/>
  <c r="F155" i="5" l="1"/>
  <c r="H155" i="5" s="1"/>
  <c r="I155" i="5"/>
  <c r="E156" i="5" l="1"/>
  <c r="J155" i="5"/>
  <c r="G155" i="5"/>
  <c r="F156" i="5" l="1"/>
  <c r="H156" i="5" s="1"/>
  <c r="I156" i="5"/>
  <c r="J156" i="5" l="1"/>
  <c r="E157" i="5"/>
  <c r="G156" i="5"/>
  <c r="F157" i="5" l="1"/>
  <c r="H157" i="5" s="1"/>
  <c r="I157" i="5"/>
  <c r="J157" i="5" l="1"/>
  <c r="E158" i="5"/>
  <c r="G157" i="5"/>
  <c r="F158" i="5" l="1"/>
  <c r="H158" i="5" s="1"/>
  <c r="I158" i="5"/>
  <c r="E159" i="5" l="1"/>
  <c r="J158" i="5"/>
  <c r="G158" i="5"/>
  <c r="F159" i="5" l="1"/>
  <c r="H159" i="5" s="1"/>
  <c r="I159" i="5"/>
  <c r="G159" i="5" l="1"/>
  <c r="E160" i="5"/>
  <c r="J159" i="5"/>
  <c r="F160" i="5" l="1"/>
  <c r="H160" i="5" s="1"/>
  <c r="I160" i="5"/>
  <c r="E161" i="5" l="1"/>
  <c r="J160" i="5"/>
  <c r="G160" i="5"/>
  <c r="F161" i="5" l="1"/>
  <c r="H161" i="5" s="1"/>
  <c r="I161" i="5"/>
  <c r="G161" i="5" l="1"/>
  <c r="J161" i="5"/>
  <c r="E162" i="5"/>
  <c r="F162" i="5" l="1"/>
  <c r="H162" i="5" s="1"/>
  <c r="I162" i="5"/>
  <c r="G162" i="5" l="1"/>
  <c r="E163" i="5"/>
  <c r="J162" i="5"/>
  <c r="F163" i="5" l="1"/>
  <c r="H163" i="5" s="1"/>
  <c r="I163" i="5"/>
  <c r="E164" i="5" l="1"/>
  <c r="J163" i="5"/>
  <c r="G163" i="5"/>
  <c r="F164" i="5" l="1"/>
  <c r="H164" i="5" s="1"/>
  <c r="I164" i="5"/>
  <c r="J164" i="5" l="1"/>
  <c r="E165" i="5"/>
  <c r="G164" i="5"/>
  <c r="F165" i="5" l="1"/>
  <c r="H165" i="5" s="1"/>
  <c r="I165" i="5"/>
  <c r="E166" i="5" l="1"/>
  <c r="J165" i="5"/>
  <c r="G165" i="5"/>
  <c r="F166" i="5" l="1"/>
  <c r="H166" i="5" s="1"/>
  <c r="I166" i="5"/>
  <c r="E167" i="5" l="1"/>
  <c r="J166" i="5"/>
  <c r="G166" i="5"/>
  <c r="F167" i="5" l="1"/>
  <c r="H167" i="5" s="1"/>
  <c r="I167" i="5"/>
  <c r="G167" i="5" l="1"/>
  <c r="E168" i="5"/>
  <c r="J167" i="5"/>
  <c r="F168" i="5" l="1"/>
  <c r="H168" i="5" s="1"/>
  <c r="I168" i="5"/>
  <c r="J168" i="5" l="1"/>
  <c r="E169" i="5"/>
  <c r="G168" i="5"/>
  <c r="F169" i="5" l="1"/>
  <c r="H169" i="5" s="1"/>
  <c r="I169" i="5"/>
  <c r="J169" i="5" l="1"/>
  <c r="E170" i="5"/>
  <c r="G169" i="5"/>
  <c r="F170" i="5" l="1"/>
  <c r="H170" i="5" s="1"/>
  <c r="I170" i="5"/>
  <c r="J170" i="5" l="1"/>
  <c r="E171" i="5"/>
  <c r="G170" i="5"/>
  <c r="F171" i="5" l="1"/>
  <c r="H171" i="5" s="1"/>
  <c r="I171" i="5"/>
  <c r="E172" i="5" l="1"/>
  <c r="J171" i="5"/>
  <c r="G171" i="5"/>
  <c r="F172" i="5" l="1"/>
  <c r="H172" i="5" s="1"/>
  <c r="I172" i="5"/>
  <c r="G172" i="5" l="1"/>
  <c r="J172" i="5"/>
  <c r="E173" i="5"/>
  <c r="F173" i="5" l="1"/>
  <c r="H173" i="5" s="1"/>
  <c r="I173" i="5"/>
  <c r="J173" i="5" l="1"/>
  <c r="E174" i="5"/>
  <c r="G173" i="5"/>
  <c r="F174" i="5" l="1"/>
  <c r="H174" i="5" s="1"/>
  <c r="I174" i="5"/>
  <c r="J174" i="5" l="1"/>
  <c r="E175" i="5"/>
  <c r="G174" i="5"/>
  <c r="F175" i="5" l="1"/>
  <c r="H175" i="5" s="1"/>
  <c r="I175" i="5"/>
  <c r="J175" i="5" l="1"/>
  <c r="E176" i="5"/>
  <c r="G175" i="5"/>
  <c r="F176" i="5" l="1"/>
  <c r="H176" i="5" s="1"/>
  <c r="I176" i="5"/>
  <c r="G176" i="5" l="1"/>
  <c r="J176" i="5"/>
  <c r="E177" i="5"/>
  <c r="F177" i="5" l="1"/>
  <c r="H177" i="5" s="1"/>
  <c r="I177" i="5"/>
  <c r="G177" i="5" l="1"/>
  <c r="E178" i="5"/>
  <c r="J177" i="5"/>
  <c r="F178" i="5" l="1"/>
  <c r="H178" i="5" s="1"/>
  <c r="I178" i="5"/>
  <c r="G178" i="5" l="1"/>
  <c r="E179" i="5"/>
  <c r="J178" i="5"/>
  <c r="F179" i="5" l="1"/>
  <c r="H179" i="5" s="1"/>
  <c r="I179" i="5"/>
  <c r="G179" i="5" l="1"/>
  <c r="E180" i="5"/>
  <c r="J179" i="5"/>
  <c r="F180" i="5" l="1"/>
  <c r="H180" i="5" s="1"/>
  <c r="I180" i="5"/>
  <c r="J180" i="5" l="1"/>
  <c r="E181" i="5"/>
  <c r="G180" i="5"/>
  <c r="F181" i="5" l="1"/>
  <c r="H181" i="5" s="1"/>
  <c r="I181" i="5"/>
  <c r="G181" i="5" l="1"/>
  <c r="E182" i="5"/>
  <c r="J181" i="5"/>
  <c r="F182" i="5" l="1"/>
  <c r="H182" i="5" s="1"/>
  <c r="I182" i="5"/>
  <c r="E183" i="5" l="1"/>
  <c r="J182" i="5"/>
  <c r="G182" i="5"/>
  <c r="F183" i="5" l="1"/>
  <c r="H183" i="5" s="1"/>
  <c r="I183" i="5"/>
  <c r="J183" i="5" l="1"/>
  <c r="E184" i="5"/>
  <c r="G183" i="5"/>
  <c r="F184" i="5" l="1"/>
  <c r="H184" i="5" s="1"/>
  <c r="I184" i="5"/>
  <c r="J184" i="5" l="1"/>
  <c r="E185" i="5"/>
  <c r="G184" i="5"/>
  <c r="F185" i="5" l="1"/>
  <c r="H185" i="5" s="1"/>
  <c r="I185" i="5"/>
  <c r="E186" i="5" l="1"/>
  <c r="J185" i="5"/>
  <c r="G185" i="5"/>
  <c r="F186" i="5" l="1"/>
  <c r="H186" i="5" s="1"/>
  <c r="I186" i="5"/>
  <c r="J186" i="5" l="1"/>
  <c r="E187" i="5"/>
  <c r="G186" i="5"/>
  <c r="F187" i="5" l="1"/>
  <c r="H187" i="5" s="1"/>
  <c r="I187" i="5"/>
  <c r="J187" i="5" l="1"/>
  <c r="E188" i="5"/>
  <c r="G187" i="5"/>
  <c r="F188" i="5" l="1"/>
  <c r="H188" i="5" s="1"/>
  <c r="I188" i="5"/>
  <c r="J188" i="5" l="1"/>
  <c r="E189" i="5"/>
  <c r="G188" i="5"/>
  <c r="F189" i="5" l="1"/>
  <c r="H189" i="5" s="1"/>
  <c r="I189" i="5"/>
  <c r="G189" i="5" l="1"/>
  <c r="E190" i="5"/>
  <c r="J189" i="5"/>
  <c r="F190" i="5" l="1"/>
  <c r="H190" i="5" s="1"/>
  <c r="I190" i="5"/>
  <c r="G190" i="5" l="1"/>
  <c r="E191" i="5"/>
  <c r="J190" i="5"/>
  <c r="F191" i="5" l="1"/>
  <c r="H191" i="5" s="1"/>
  <c r="I191" i="5"/>
  <c r="J191" i="5" l="1"/>
  <c r="E192" i="5"/>
  <c r="G191" i="5"/>
  <c r="F192" i="5" l="1"/>
  <c r="H192" i="5" s="1"/>
  <c r="I192" i="5"/>
  <c r="J192" i="5" l="1"/>
  <c r="E193" i="5"/>
  <c r="G192" i="5"/>
  <c r="F193" i="5" l="1"/>
  <c r="H193" i="5" s="1"/>
  <c r="I193" i="5"/>
  <c r="E194" i="5" l="1"/>
  <c r="J193" i="5"/>
  <c r="G193" i="5"/>
  <c r="F194" i="5" l="1"/>
  <c r="H194" i="5" s="1"/>
  <c r="I194" i="5"/>
  <c r="E195" i="5" l="1"/>
  <c r="J194" i="5"/>
  <c r="G194" i="5"/>
  <c r="F195" i="5" l="1"/>
  <c r="H195" i="5" s="1"/>
  <c r="I195" i="5"/>
  <c r="J195" i="5" l="1"/>
  <c r="E196" i="5"/>
  <c r="G195" i="5"/>
  <c r="F196" i="5" l="1"/>
  <c r="H196" i="5" s="1"/>
  <c r="I196" i="5"/>
  <c r="J196" i="5" l="1"/>
  <c r="E197" i="5"/>
  <c r="G196" i="5"/>
  <c r="F197" i="5" l="1"/>
  <c r="H197" i="5" s="1"/>
  <c r="I197" i="5"/>
  <c r="E198" i="5" l="1"/>
  <c r="J197" i="5"/>
  <c r="G197" i="5"/>
  <c r="F198" i="5" l="1"/>
  <c r="H198" i="5" s="1"/>
  <c r="I198" i="5"/>
  <c r="G198" i="5" l="1"/>
  <c r="E199" i="5"/>
  <c r="J198" i="5"/>
  <c r="F199" i="5" l="1"/>
  <c r="H199" i="5" s="1"/>
  <c r="I199" i="5"/>
  <c r="J199" i="5" l="1"/>
  <c r="E200" i="5"/>
  <c r="G199" i="5"/>
  <c r="F200" i="5" l="1"/>
  <c r="H200" i="5" s="1"/>
  <c r="I200" i="5"/>
  <c r="J200" i="5" l="1"/>
  <c r="E201" i="5"/>
  <c r="G200" i="5"/>
  <c r="F201" i="5" l="1"/>
  <c r="H201" i="5" s="1"/>
  <c r="I201" i="5"/>
  <c r="G201" i="5" l="1"/>
  <c r="E202" i="5"/>
  <c r="J201" i="5"/>
  <c r="F202" i="5" l="1"/>
  <c r="H202" i="5" s="1"/>
  <c r="I202" i="5"/>
  <c r="E203" i="5" l="1"/>
  <c r="J202" i="5"/>
  <c r="G202" i="5"/>
  <c r="F203" i="5" l="1"/>
  <c r="H203" i="5" s="1"/>
  <c r="I203" i="5"/>
  <c r="J203" i="5" l="1"/>
  <c r="E204" i="5"/>
  <c r="G203" i="5"/>
  <c r="F204" i="5" l="1"/>
  <c r="H204" i="5" s="1"/>
  <c r="I204" i="5"/>
  <c r="J204" i="5" l="1"/>
  <c r="E205" i="5"/>
  <c r="G204" i="5"/>
  <c r="F205" i="5" l="1"/>
  <c r="H205" i="5" s="1"/>
  <c r="I205" i="5"/>
  <c r="G205" i="5" l="1"/>
  <c r="E206" i="5"/>
  <c r="J205" i="5"/>
  <c r="F206" i="5" l="1"/>
  <c r="H206" i="5" s="1"/>
  <c r="I206" i="5"/>
  <c r="G206" i="5" l="1"/>
  <c r="E207" i="5"/>
  <c r="J206" i="5"/>
  <c r="F207" i="5" l="1"/>
  <c r="H207" i="5" s="1"/>
  <c r="I207" i="5"/>
  <c r="J207" i="5" l="1"/>
  <c r="E208" i="5"/>
  <c r="G207" i="5"/>
  <c r="F208" i="5" l="1"/>
  <c r="H208" i="5" s="1"/>
  <c r="I208" i="5"/>
  <c r="J208" i="5" l="1"/>
  <c r="E209" i="5"/>
  <c r="G208" i="5"/>
  <c r="F209" i="5" l="1"/>
  <c r="H209" i="5" s="1"/>
  <c r="I209" i="5"/>
  <c r="E210" i="5" l="1"/>
  <c r="J209" i="5"/>
  <c r="G209" i="5"/>
  <c r="F210" i="5" l="1"/>
  <c r="H210" i="5" s="1"/>
  <c r="I210" i="5"/>
  <c r="E211" i="5" l="1"/>
  <c r="J210" i="5"/>
  <c r="G210" i="5"/>
  <c r="F211" i="5" l="1"/>
  <c r="H211" i="5" s="1"/>
  <c r="I211" i="5"/>
  <c r="J211" i="5" l="1"/>
  <c r="E212" i="5"/>
  <c r="G211" i="5"/>
  <c r="F212" i="5" l="1"/>
  <c r="H212" i="5" s="1"/>
  <c r="I212" i="5"/>
  <c r="J212" i="5" l="1"/>
  <c r="E213" i="5"/>
  <c r="G212" i="5"/>
  <c r="F213" i="5" l="1"/>
  <c r="H213" i="5" s="1"/>
  <c r="I213" i="5"/>
  <c r="E214" i="5" l="1"/>
  <c r="J213" i="5"/>
  <c r="G213" i="5"/>
  <c r="F214" i="5" l="1"/>
  <c r="H214" i="5" s="1"/>
  <c r="I214" i="5"/>
  <c r="E215" i="5" l="1"/>
  <c r="J214" i="5"/>
  <c r="G214" i="5"/>
  <c r="F215" i="5" l="1"/>
  <c r="H215" i="5" s="1"/>
  <c r="I215" i="5"/>
  <c r="E216" i="5" l="1"/>
  <c r="J215" i="5"/>
  <c r="G215" i="5"/>
  <c r="F216" i="5" l="1"/>
  <c r="H216" i="5" s="1"/>
  <c r="I216" i="5"/>
  <c r="E217" i="5" l="1"/>
  <c r="J216" i="5"/>
  <c r="G216" i="5"/>
  <c r="F217" i="5" l="1"/>
  <c r="H217" i="5" s="1"/>
  <c r="I217" i="5"/>
  <c r="J217" i="5" l="1"/>
  <c r="E218" i="5"/>
  <c r="G217" i="5"/>
  <c r="F218" i="5" l="1"/>
  <c r="H218" i="5" s="1"/>
  <c r="I218" i="5"/>
  <c r="J218" i="5" l="1"/>
  <c r="E219" i="5"/>
  <c r="G218" i="5"/>
  <c r="F219" i="5" l="1"/>
  <c r="H219" i="5" s="1"/>
  <c r="I219" i="5"/>
  <c r="E220" i="5" l="1"/>
  <c r="J219" i="5"/>
  <c r="G219" i="5"/>
  <c r="F220" i="5" l="1"/>
  <c r="H220" i="5" s="1"/>
  <c r="I220" i="5"/>
  <c r="E221" i="5" l="1"/>
  <c r="J220" i="5"/>
  <c r="G220" i="5"/>
  <c r="F221" i="5" l="1"/>
  <c r="H221" i="5" s="1"/>
  <c r="I221" i="5"/>
  <c r="J221" i="5" l="1"/>
  <c r="E222" i="5"/>
  <c r="G221" i="5"/>
  <c r="F222" i="5" l="1"/>
  <c r="H222" i="5" s="1"/>
  <c r="I222" i="5"/>
  <c r="G222" i="5" l="1"/>
  <c r="J222" i="5"/>
  <c r="E223" i="5"/>
  <c r="F223" i="5" l="1"/>
  <c r="H223" i="5" s="1"/>
  <c r="I223" i="5"/>
  <c r="G223" i="5" l="1"/>
  <c r="E224" i="5"/>
  <c r="J223" i="5"/>
  <c r="F224" i="5" l="1"/>
  <c r="H224" i="5" s="1"/>
  <c r="J224" i="5" s="1"/>
  <c r="I224" i="5"/>
  <c r="G224" i="5" l="1"/>
</calcChain>
</file>

<file path=xl/sharedStrings.xml><?xml version="1.0" encoding="utf-8"?>
<sst xmlns="http://schemas.openxmlformats.org/spreadsheetml/2006/main" count="119" uniqueCount="86">
  <si>
    <t>CAPITALISATION DE VERSEMENTS CONSTANTS</t>
  </si>
  <si>
    <t>PERIODE</t>
  </si>
  <si>
    <t>CAPITAL</t>
  </si>
  <si>
    <t>INTERET</t>
  </si>
  <si>
    <t>VERSEMENT</t>
  </si>
  <si>
    <t>TOTAL</t>
  </si>
  <si>
    <t>NBRE PERIODES :</t>
  </si>
  <si>
    <t>VERSEMENT :</t>
  </si>
  <si>
    <t>TAUX :</t>
  </si>
  <si>
    <t>DUREE DE VERSEMENT</t>
  </si>
  <si>
    <t xml:space="preserve"> =NPM(TAUX;-VERSEMENT;;VAL.CAPITAL,1)</t>
  </si>
  <si>
    <t xml:space="preserve"> =NPM(TAUX;-VERSEMENT;;VAL.CAPITAL;0)</t>
  </si>
  <si>
    <t>VALEUR FUTURE DEBUT DE PERIODE</t>
  </si>
  <si>
    <t xml:space="preserve"> =VC(TAUX;PERIODES;-VERSEMENT;;1)</t>
  </si>
  <si>
    <t>VALEUR FUTURE FIN DE PERIODE</t>
  </si>
  <si>
    <t xml:space="preserve"> =VC(TAUX;PERIODES;-VERSEMENT;;0)</t>
  </si>
  <si>
    <t>CAPITALISATION d'UN INVESTISSEMENT</t>
  </si>
  <si>
    <t>CUMUL</t>
  </si>
  <si>
    <t xml:space="preserve"> =(VAL.CAPITAL/CAPITAL)^(1/PERIODES)-1</t>
  </si>
  <si>
    <t xml:space="preserve"> =TAUX(PERIODES;;-CAPITAL;VAL.CAPITAL)</t>
  </si>
  <si>
    <t xml:space="preserve"> =LN(VAL.CAPITAL/CAPITAL)/LN(1+TAUX)</t>
  </si>
  <si>
    <t>DUREE DE CAPITALISATION</t>
  </si>
  <si>
    <t xml:space="preserve"> =NPM(TAUX;;-CAPITAL;VAL.CAPITAL)</t>
  </si>
  <si>
    <t>ANNEE</t>
  </si>
  <si>
    <t>RESSOURCES</t>
  </si>
  <si>
    <t>FACTEURS</t>
  </si>
  <si>
    <t>VALEUR ACT.</t>
  </si>
  <si>
    <t>D'ACTUAL.</t>
  </si>
  <si>
    <t>VARN1</t>
  </si>
  <si>
    <t>VARN2</t>
  </si>
  <si>
    <t>VARN</t>
  </si>
  <si>
    <t>V.N.</t>
  </si>
  <si>
    <t>V.A.N.1</t>
  </si>
  <si>
    <t>V.A.N.2</t>
  </si>
  <si>
    <t>V.A.N</t>
  </si>
  <si>
    <t>INVEST.</t>
  </si>
  <si>
    <t>TAUX1</t>
  </si>
  <si>
    <t>TAUX2</t>
  </si>
  <si>
    <t>T.I.R.</t>
  </si>
  <si>
    <t>TAUX INTERNE DE RENTABILITE</t>
  </si>
  <si>
    <t>Calcul par encadrement : VARN1 &lt; 17500 &lt; VARN2</t>
  </si>
  <si>
    <t>TRI =</t>
  </si>
  <si>
    <t xml:space="preserve"> =TAUX2+((TAUX1-TAUX2)*(VARN2-VARN)/(VARN2-VARN1))</t>
  </si>
  <si>
    <t>TAUX INTERNE DE RENTABILITE EXCEL</t>
  </si>
  <si>
    <t xml:space="preserve"> =TRI($B$4:$B$9;0,15)</t>
  </si>
  <si>
    <t>VALEUR ACTUALISEE NETTE</t>
  </si>
  <si>
    <t>VAN =</t>
  </si>
  <si>
    <t xml:space="preserve"> =VAN(TAUX1;$B$5:$B$9)</t>
  </si>
  <si>
    <t>V.A.N. =</t>
  </si>
  <si>
    <t xml:space="preserve"> =VAN(TAUX2;$B$5:$B$9)</t>
  </si>
  <si>
    <t>VALEUR ACTUALISEE DE VERSEMENTS CONSTANTS</t>
  </si>
  <si>
    <t>VALEUR ACTUALISEE DEBUT PERIODE</t>
  </si>
  <si>
    <t xml:space="preserve"> =VERSEMENT*(1-(1+TAUX)^(-PERIODES))/TAUX*(1+TAUX)</t>
  </si>
  <si>
    <t>VALEUR ACTUALISEE FIN PERIODE</t>
  </si>
  <si>
    <t xml:space="preserve"> =VERSEMENT*(1-(1+TAUX)^(-PERIODES))/TAUX</t>
  </si>
  <si>
    <t xml:space="preserve"> =VA(TAUX;PERIODES;-VERSEMENT;;1)</t>
  </si>
  <si>
    <t xml:space="preserve"> =VA(TAUX;PERIODES;-VERSEMENT;;0)</t>
  </si>
  <si>
    <t>DECOMPOSITION INTERETS/CAPITAL - EMPRUNT A ANNUITES CONSTANTES</t>
  </si>
  <si>
    <t>MENSUALITE</t>
  </si>
  <si>
    <t>INTERETS</t>
  </si>
  <si>
    <t>NUMERO</t>
  </si>
  <si>
    <t>CAPITAL :</t>
  </si>
  <si>
    <t>INT+CAP</t>
  </si>
  <si>
    <t>CUM. CAP</t>
  </si>
  <si>
    <t>CUM. INT</t>
  </si>
  <si>
    <t>RESTE CAP</t>
  </si>
  <si>
    <t>TAUX PERIODE :</t>
  </si>
  <si>
    <t>NB PERIODES :</t>
  </si>
  <si>
    <t>TAUX/AN :</t>
  </si>
  <si>
    <t>COEF.RED. :</t>
  </si>
  <si>
    <t>N.PERIOD/AN :</t>
  </si>
  <si>
    <t>N.ANNEES :</t>
  </si>
  <si>
    <t>MENSUALITE :</t>
  </si>
  <si>
    <t>=VPM(TAUX;PERIODES;-PRINCIPAL;;0)</t>
  </si>
  <si>
    <t>=INTPER(TAUX;No;PERIODES;-PRINCIPAL;;0)</t>
  </si>
  <si>
    <t>=PRINCPER(TAUX;No;PERIODES;-PRINCIPAL;;0)</t>
  </si>
  <si>
    <t>INTERET2</t>
  </si>
  <si>
    <t>Colonne1</t>
  </si>
  <si>
    <t>Colonne2</t>
  </si>
  <si>
    <t>Colonne3</t>
  </si>
  <si>
    <t>TAUX (formule mathématique)</t>
  </si>
  <si>
    <t>TAUX (EXCEL)</t>
  </si>
  <si>
    <t>DUREE DE CAPITALISATION (formule)</t>
  </si>
  <si>
    <t xml:space="preserve"> Actualisation 18 %</t>
  </si>
  <si>
    <t xml:space="preserve"> Actualisation 15 %</t>
  </si>
  <si>
    <t xml:space="preserve"> Actualisation 16,13 %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</si>
</sst>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];[Red]\-#,##0.00\ [$€]"/>
    <numFmt numFmtId="165" formatCode="0.0"/>
  </numFmts>
  <fonts count="18">
    <font>
      <sz val="10"/>
      <name val="Courier"/>
    </font>
    <font>
      <sz val="10"/>
      <name val="Helv"/>
    </font>
    <font>
      <sz val="10"/>
      <name val="MS Sans Serif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20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i/>
      <sz val="12"/>
      <color indexed="9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0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 tint="-0.1490218817712943"/>
        </stop>
        <stop position="1">
          <color theme="4" tint="0.40000610370189521"/>
        </stop>
      </gradientFill>
    </fill>
  </fills>
  <borders count="8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2" fillId="0" borderId="0" applyFont="0" applyFill="0" applyBorder="0" applyAlignment="0" applyProtection="0"/>
    <xf numFmtId="0" fontId="10" fillId="2" borderId="1"/>
    <xf numFmtId="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9" fillId="3" borderId="2">
      <alignment horizontal="center"/>
    </xf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4" fillId="0" borderId="0" xfId="4" applyFont="1"/>
    <xf numFmtId="3" fontId="4" fillId="0" borderId="0" xfId="4" applyNumberFormat="1" applyFont="1" applyProtection="1"/>
    <xf numFmtId="0" fontId="4" fillId="0" borderId="0" xfId="0" applyFont="1"/>
    <xf numFmtId="1" fontId="4" fillId="0" borderId="0" xfId="4" applyNumberFormat="1" applyFont="1" applyProtection="1"/>
    <xf numFmtId="0" fontId="4" fillId="0" borderId="0" xfId="0" applyFont="1" applyProtection="1"/>
    <xf numFmtId="10" fontId="7" fillId="0" borderId="0" xfId="0" applyNumberFormat="1" applyFont="1" applyProtection="1">
      <protection locked="0"/>
    </xf>
    <xf numFmtId="1" fontId="4" fillId="0" borderId="0" xfId="0" applyNumberFormat="1" applyFont="1" applyProtection="1"/>
    <xf numFmtId="3" fontId="4" fillId="0" borderId="0" xfId="0" applyNumberFormat="1" applyFont="1" applyProtection="1"/>
    <xf numFmtId="3" fontId="7" fillId="0" borderId="0" xfId="0" applyNumberFormat="1" applyFont="1" applyProtection="1">
      <protection locked="0"/>
    </xf>
    <xf numFmtId="3" fontId="8" fillId="0" borderId="0" xfId="0" applyNumberFormat="1" applyFont="1" applyBorder="1" applyAlignment="1" applyProtection="1">
      <alignment horizontal="right"/>
      <protection locked="0"/>
    </xf>
    <xf numFmtId="10" fontId="6" fillId="0" borderId="0" xfId="0" applyNumberFormat="1" applyFont="1" applyBorder="1" applyAlignment="1" applyProtection="1"/>
    <xf numFmtId="0" fontId="6" fillId="0" borderId="0" xfId="0" applyFont="1" applyBorder="1" applyAlignment="1"/>
    <xf numFmtId="10" fontId="8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protection locked="0"/>
    </xf>
    <xf numFmtId="4" fontId="8" fillId="0" borderId="0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/>
    <xf numFmtId="4" fontId="4" fillId="0" borderId="0" xfId="0" applyNumberFormat="1" applyFont="1" applyProtection="1"/>
    <xf numFmtId="0" fontId="7" fillId="0" borderId="0" xfId="0" applyFont="1" applyProtection="1">
      <protection locked="0"/>
    </xf>
    <xf numFmtId="0" fontId="4" fillId="0" borderId="0" xfId="6" applyFont="1"/>
    <xf numFmtId="3" fontId="4" fillId="0" borderId="0" xfId="6" applyNumberFormat="1" applyFont="1" applyProtection="1"/>
    <xf numFmtId="10" fontId="4" fillId="0" borderId="0" xfId="6" applyNumberFormat="1" applyFont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10" fontId="4" fillId="0" borderId="0" xfId="0" applyNumberFormat="1" applyFont="1" applyAlignment="1" applyProtection="1">
      <alignment horizontal="left"/>
    </xf>
    <xf numFmtId="0" fontId="4" fillId="0" borderId="0" xfId="5" applyFont="1"/>
    <xf numFmtId="3" fontId="4" fillId="0" borderId="0" xfId="5" applyNumberFormat="1" applyFont="1" applyProtection="1"/>
    <xf numFmtId="10" fontId="4" fillId="0" borderId="0" xfId="5" applyNumberFormat="1" applyFont="1" applyProtection="1"/>
    <xf numFmtId="1" fontId="4" fillId="0" borderId="0" xfId="5" applyNumberFormat="1" applyFont="1" applyProtection="1"/>
    <xf numFmtId="0" fontId="5" fillId="0" borderId="3" xfId="5" applyFont="1" applyFill="1" applyBorder="1" applyAlignment="1">
      <alignment horizontal="center"/>
    </xf>
    <xf numFmtId="0" fontId="5" fillId="0" borderId="4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/>
    <xf numFmtId="0" fontId="11" fillId="0" borderId="0" xfId="0" applyFont="1"/>
    <xf numFmtId="0" fontId="13" fillId="0" borderId="0" xfId="0" applyFont="1"/>
    <xf numFmtId="3" fontId="0" fillId="0" borderId="0" xfId="3" applyNumberFormat="1" applyFont="1" applyBorder="1"/>
    <xf numFmtId="3" fontId="0" fillId="0" borderId="0" xfId="3" applyNumberFormat="1" applyFont="1"/>
    <xf numFmtId="3" fontId="4" fillId="0" borderId="0" xfId="3" applyNumberFormat="1" applyFont="1"/>
    <xf numFmtId="0" fontId="15" fillId="4" borderId="0" xfId="0" applyFont="1" applyFill="1"/>
    <xf numFmtId="3" fontId="11" fillId="0" borderId="0" xfId="3" applyNumberFormat="1" applyFont="1"/>
    <xf numFmtId="0" fontId="16" fillId="0" borderId="0" xfId="0" applyFont="1"/>
    <xf numFmtId="3" fontId="16" fillId="0" borderId="0" xfId="3" applyNumberFormat="1" applyFont="1"/>
    <xf numFmtId="3" fontId="13" fillId="0" borderId="0" xfId="3" applyNumberFormat="1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5" xfId="0" applyFont="1" applyBorder="1"/>
    <xf numFmtId="0" fontId="11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9" fontId="16" fillId="0" borderId="7" xfId="7" applyFont="1" applyBorder="1" applyAlignment="1">
      <alignment horizontal="left"/>
    </xf>
    <xf numFmtId="9" fontId="16" fillId="0" borderId="6" xfId="7" applyFont="1" applyBorder="1" applyAlignment="1">
      <alignment horizontal="left"/>
    </xf>
    <xf numFmtId="0" fontId="13" fillId="5" borderId="0" xfId="0" applyFont="1" applyFill="1"/>
    <xf numFmtId="0" fontId="14" fillId="5" borderId="0" xfId="0" applyFont="1" applyFill="1" applyAlignment="1">
      <alignment horizontal="center"/>
    </xf>
    <xf numFmtId="0" fontId="17" fillId="5" borderId="0" xfId="0" applyFont="1" applyFill="1" applyAlignment="1">
      <alignment horizontal="left"/>
    </xf>
    <xf numFmtId="10" fontId="13" fillId="5" borderId="0" xfId="7" applyNumberFormat="1" applyFont="1" applyFill="1"/>
    <xf numFmtId="0" fontId="17" fillId="5" borderId="0" xfId="0" applyFont="1" applyFill="1" applyAlignment="1"/>
    <xf numFmtId="165" fontId="13" fillId="5" borderId="0" xfId="0" applyNumberFormat="1" applyFont="1" applyFill="1"/>
    <xf numFmtId="1" fontId="13" fillId="5" borderId="0" xfId="0" applyNumberFormat="1" applyFont="1" applyFill="1"/>
    <xf numFmtId="3" fontId="13" fillId="5" borderId="0" xfId="3" applyNumberFormat="1" applyFont="1" applyFill="1"/>
    <xf numFmtId="9" fontId="13" fillId="5" borderId="0" xfId="7" applyNumberFormat="1" applyFont="1" applyFill="1"/>
    <xf numFmtId="0" fontId="17" fillId="5" borderId="0" xfId="0" applyFont="1" applyFill="1"/>
    <xf numFmtId="0" fontId="17" fillId="4" borderId="0" xfId="0" applyFont="1" applyFill="1"/>
    <xf numFmtId="0" fontId="14" fillId="5" borderId="0" xfId="0" applyFont="1" applyFill="1"/>
    <xf numFmtId="10" fontId="14" fillId="5" borderId="0" xfId="7" applyNumberFormat="1" applyFont="1" applyFill="1"/>
    <xf numFmtId="3" fontId="14" fillId="5" borderId="0" xfId="3" applyNumberFormat="1" applyFont="1" applyFill="1"/>
    <xf numFmtId="0" fontId="14" fillId="5" borderId="0" xfId="0" applyFont="1" applyFill="1" applyAlignment="1">
      <alignment horizontal="center"/>
    </xf>
  </cellXfs>
  <cellStyles count="9">
    <cellStyle name="Euro" xfId="1" xr:uid="{00000000-0005-0000-0000-000000000000}"/>
    <cellStyle name="ligne" xfId="2" xr:uid="{00000000-0005-0000-0000-000001000000}"/>
    <cellStyle name="Milliers" xfId="3" builtinId="3"/>
    <cellStyle name="Normal" xfId="0" builtinId="0"/>
    <cellStyle name="Normal_FONCFIN2" xfId="4" xr:uid="{00000000-0005-0000-0000-000004000000}"/>
    <cellStyle name="Normal_FONCFIN3" xfId="5" xr:uid="{00000000-0005-0000-0000-000005000000}"/>
    <cellStyle name="Normal_FONCFIN4" xfId="6" xr:uid="{00000000-0005-0000-0000-000006000000}"/>
    <cellStyle name="Pourcentage" xfId="7" builtinId="5"/>
    <cellStyle name="TITCOL" xfId="8" xr:uid="{00000000-0005-0000-0000-000008000000}"/>
  </cellStyles>
  <dxfs count="33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\ [$€-1];\-#,##0\ [$€-1]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21</xdr:row>
      <xdr:rowOff>19050</xdr:rowOff>
    </xdr:from>
    <xdr:to>
      <xdr:col>6</xdr:col>
      <xdr:colOff>685800</xdr:colOff>
      <xdr:row>24</xdr:row>
      <xdr:rowOff>104775</xdr:rowOff>
    </xdr:to>
    <xdr:sp macro="" textlink="">
      <xdr:nvSpPr>
        <xdr:cNvPr id="2049" name="Text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667125" y="4010025"/>
          <a:ext cx="2409825" cy="6572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Calcule le taux d'intérêt qui permet à une somme investie (capital) d'atteindre une valeur donnée (valeur capitalisée) en un nombre de périodes défini (périodes</a:t>
          </a:r>
          <a:r>
            <a:rPr lang="fr-FR" sz="1000" b="0" i="0" strike="noStrike">
              <a:solidFill>
                <a:srgbClr val="996666"/>
              </a:solidFill>
              <a:latin typeface="Arial"/>
              <a:cs typeface="Arial"/>
            </a:rPr>
            <a:t>).</a:t>
          </a:r>
        </a:p>
      </xdr:txBody>
    </xdr:sp>
    <xdr:clientData/>
  </xdr:twoCellAnchor>
  <xdr:twoCellAnchor>
    <xdr:from>
      <xdr:col>3</xdr:col>
      <xdr:colOff>714375</xdr:colOff>
      <xdr:row>28</xdr:row>
      <xdr:rowOff>38101</xdr:rowOff>
    </xdr:from>
    <xdr:to>
      <xdr:col>6</xdr:col>
      <xdr:colOff>733425</xdr:colOff>
      <xdr:row>32</xdr:row>
      <xdr:rowOff>57151</xdr:rowOff>
    </xdr:to>
    <xdr:sp macro="" textlink="">
      <xdr:nvSpPr>
        <xdr:cNvPr id="2052" name="Text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3752850" y="5362576"/>
          <a:ext cx="2371725" cy="781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Calcule le nombre de périodes nécessaires pour qu'une somme investie (capital) atteigne une valeur donnée (valeur capitalisée) en fonction d'un taux d'intérêt donné (taux).</a:t>
          </a:r>
        </a:p>
      </xdr:txBody>
    </xdr:sp>
    <xdr:clientData/>
  </xdr:twoCellAnchor>
  <xdr:twoCellAnchor>
    <xdr:from>
      <xdr:col>3</xdr:col>
      <xdr:colOff>9525</xdr:colOff>
      <xdr:row>22</xdr:row>
      <xdr:rowOff>161925</xdr:rowOff>
    </xdr:from>
    <xdr:to>
      <xdr:col>3</xdr:col>
      <xdr:colOff>476250</xdr:colOff>
      <xdr:row>24</xdr:row>
      <xdr:rowOff>95250</xdr:rowOff>
    </xdr:to>
    <xdr:sp macro="" textlink="">
      <xdr:nvSpPr>
        <xdr:cNvPr id="2055" name="Line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ShapeType="1"/>
        </xdr:cNvSpPr>
      </xdr:nvSpPr>
      <xdr:spPr bwMode="auto">
        <a:xfrm flipH="1">
          <a:off x="2971800" y="4352925"/>
          <a:ext cx="466725" cy="3238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47625</xdr:colOff>
      <xdr:row>20</xdr:row>
      <xdr:rowOff>133350</xdr:rowOff>
    </xdr:from>
    <xdr:to>
      <xdr:col>3</xdr:col>
      <xdr:colOff>447675</xdr:colOff>
      <xdr:row>22</xdr:row>
      <xdr:rowOff>38100</xdr:rowOff>
    </xdr:to>
    <xdr:sp macro="" textlink="">
      <xdr:nvSpPr>
        <xdr:cNvPr id="2056" name="Line 8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ShapeType="1"/>
        </xdr:cNvSpPr>
      </xdr:nvSpPr>
      <xdr:spPr bwMode="auto">
        <a:xfrm flipH="1" flipV="1">
          <a:off x="3009900" y="3943350"/>
          <a:ext cx="400050" cy="2857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47625</xdr:colOff>
      <xdr:row>31</xdr:row>
      <xdr:rowOff>0</xdr:rowOff>
    </xdr:from>
    <xdr:to>
      <xdr:col>3</xdr:col>
      <xdr:colOff>514350</xdr:colOff>
      <xdr:row>32</xdr:row>
      <xdr:rowOff>95250</xdr:rowOff>
    </xdr:to>
    <xdr:sp macro="" textlink="">
      <xdr:nvSpPr>
        <xdr:cNvPr id="2057" name="Line 9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ShapeType="1"/>
        </xdr:cNvSpPr>
      </xdr:nvSpPr>
      <xdr:spPr bwMode="auto">
        <a:xfrm flipH="1">
          <a:off x="3009900" y="5924550"/>
          <a:ext cx="466725" cy="2952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85725</xdr:colOff>
      <xdr:row>29</xdr:row>
      <xdr:rowOff>0</xdr:rowOff>
    </xdr:from>
    <xdr:to>
      <xdr:col>3</xdr:col>
      <xdr:colOff>485775</xdr:colOff>
      <xdr:row>30</xdr:row>
      <xdr:rowOff>66675</xdr:rowOff>
    </xdr:to>
    <xdr:sp macro="" textlink="">
      <xdr:nvSpPr>
        <xdr:cNvPr id="2058" name="Line 10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>
          <a:spLocks noChangeShapeType="1"/>
        </xdr:cNvSpPr>
      </xdr:nvSpPr>
      <xdr:spPr bwMode="auto">
        <a:xfrm flipH="1" flipV="1">
          <a:off x="3048000" y="5543550"/>
          <a:ext cx="400050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12</xdr:row>
      <xdr:rowOff>133350</xdr:rowOff>
    </xdr:from>
    <xdr:to>
      <xdr:col>7</xdr:col>
      <xdr:colOff>200026</xdr:colOff>
      <xdr:row>14</xdr:row>
      <xdr:rowOff>95250</xdr:rowOff>
    </xdr:to>
    <xdr:sp macro="" textlink="">
      <xdr:nvSpPr>
        <xdr:cNvPr id="3073" name="Text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>
          <a:spLocks noChangeArrowheads="1"/>
        </xdr:cNvSpPr>
      </xdr:nvSpPr>
      <xdr:spPr bwMode="auto">
        <a:xfrm>
          <a:off x="4943475" y="2419350"/>
          <a:ext cx="4067176" cy="3429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soit le taux (entre 15% et 18%) pour lequel VARN = INV = 17500 compris entre 16709 (taux de 18%) et 18010 (taux de 15%)</a:t>
          </a:r>
        </a:p>
      </xdr:txBody>
    </xdr:sp>
    <xdr:clientData/>
  </xdr:twoCellAnchor>
  <xdr:twoCellAnchor>
    <xdr:from>
      <xdr:col>4</xdr:col>
      <xdr:colOff>638176</xdr:colOff>
      <xdr:row>20</xdr:row>
      <xdr:rowOff>28575</xdr:rowOff>
    </xdr:from>
    <xdr:to>
      <xdr:col>6</xdr:col>
      <xdr:colOff>895351</xdr:colOff>
      <xdr:row>24</xdr:row>
      <xdr:rowOff>85725</xdr:rowOff>
    </xdr:to>
    <xdr:sp macro="" textlink="">
      <xdr:nvSpPr>
        <xdr:cNvPr id="3077" name="Texte 5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 txBox="1">
          <a:spLocks noChangeArrowheads="1"/>
        </xdr:cNvSpPr>
      </xdr:nvSpPr>
      <xdr:spPr bwMode="auto">
        <a:xfrm>
          <a:off x="4686301" y="3771900"/>
          <a:ext cx="2552700" cy="828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Le T.I.R. est la valeur particulière du taux d'actualisation qui annule la valeur actualisée nette du projet.</a:t>
          </a:r>
        </a:p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Val.Act.Nette = Val.Act.Ressources Nettes-Investissement Net</a:t>
          </a:r>
        </a:p>
      </xdr:txBody>
    </xdr:sp>
    <xdr:clientData/>
  </xdr:twoCellAnchor>
  <xdr:twoCellAnchor>
    <xdr:from>
      <xdr:col>4</xdr:col>
      <xdr:colOff>552450</xdr:colOff>
      <xdr:row>27</xdr:row>
      <xdr:rowOff>104774</xdr:rowOff>
    </xdr:from>
    <xdr:to>
      <xdr:col>6</xdr:col>
      <xdr:colOff>962025</xdr:colOff>
      <xdr:row>32</xdr:row>
      <xdr:rowOff>161925</xdr:rowOff>
    </xdr:to>
    <xdr:sp macro="" textlink="">
      <xdr:nvSpPr>
        <xdr:cNvPr id="3078" name="Texte 6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 txBox="1">
          <a:spLocks noChangeArrowheads="1"/>
        </xdr:cNvSpPr>
      </xdr:nvSpPr>
      <xdr:spPr bwMode="auto">
        <a:xfrm>
          <a:off x="4600575" y="5143499"/>
          <a:ext cx="2705100" cy="102870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La valeur actualisée nette des ressources d'un investissement est la valeur en francs actuels (ramenés à leur valeur d'aujourd'hui) des revenus réguliérement générés.</a:t>
          </a:r>
        </a:p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Val.Act.Nette Investissement = Val.Act.Ressources Nettes-Investissement Net</a:t>
          </a:r>
        </a:p>
      </xdr:txBody>
    </xdr:sp>
    <xdr:clientData/>
  </xdr:twoCellAnchor>
  <xdr:twoCellAnchor>
    <xdr:from>
      <xdr:col>3</xdr:col>
      <xdr:colOff>942974</xdr:colOff>
      <xdr:row>21</xdr:row>
      <xdr:rowOff>180974</xdr:rowOff>
    </xdr:from>
    <xdr:to>
      <xdr:col>4</xdr:col>
      <xdr:colOff>600075</xdr:colOff>
      <xdr:row>23</xdr:row>
      <xdr:rowOff>142874</xdr:rowOff>
    </xdr:to>
    <xdr:sp macro="" textlink="">
      <xdr:nvSpPr>
        <xdr:cNvPr id="3079" name="Line 7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>
          <a:spLocks noChangeShapeType="1"/>
        </xdr:cNvSpPr>
      </xdr:nvSpPr>
      <xdr:spPr bwMode="auto">
        <a:xfrm flipH="1">
          <a:off x="4029074" y="4114799"/>
          <a:ext cx="619126" cy="35242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638174</xdr:colOff>
      <xdr:row>18</xdr:row>
      <xdr:rowOff>66675</xdr:rowOff>
    </xdr:from>
    <xdr:to>
      <xdr:col>4</xdr:col>
      <xdr:colOff>590549</xdr:colOff>
      <xdr:row>21</xdr:row>
      <xdr:rowOff>133349</xdr:rowOff>
    </xdr:to>
    <xdr:sp macro="" textlink="">
      <xdr:nvSpPr>
        <xdr:cNvPr id="3080" name="Line 8">
          <a:extLst>
            <a:ext uri="{FF2B5EF4-FFF2-40B4-BE49-F238E27FC236}">
              <a16:creationId xmlns:a16="http://schemas.microsoft.com/office/drawing/2014/main" id="{00000000-0008-0000-0100-0000080C0000}"/>
            </a:ext>
          </a:extLst>
        </xdr:cNvPr>
        <xdr:cNvSpPr>
          <a:spLocks noChangeShapeType="1"/>
        </xdr:cNvSpPr>
      </xdr:nvSpPr>
      <xdr:spPr bwMode="auto">
        <a:xfrm flipH="1" flipV="1">
          <a:off x="3448049" y="3429000"/>
          <a:ext cx="838200" cy="638174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4</xdr:col>
      <xdr:colOff>0</xdr:colOff>
      <xdr:row>30</xdr:row>
      <xdr:rowOff>95250</xdr:rowOff>
    </xdr:from>
    <xdr:to>
      <xdr:col>4</xdr:col>
      <xdr:colOff>514350</xdr:colOff>
      <xdr:row>32</xdr:row>
      <xdr:rowOff>66675</xdr:rowOff>
    </xdr:to>
    <xdr:sp macro="" textlink="">
      <xdr:nvSpPr>
        <xdr:cNvPr id="3081" name="Line 9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>
          <a:spLocks noChangeShapeType="1"/>
        </xdr:cNvSpPr>
      </xdr:nvSpPr>
      <xdr:spPr bwMode="auto">
        <a:xfrm flipH="1">
          <a:off x="4048125" y="5715000"/>
          <a:ext cx="514350" cy="3619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4</xdr:col>
      <xdr:colOff>0</xdr:colOff>
      <xdr:row>28</xdr:row>
      <xdr:rowOff>85724</xdr:rowOff>
    </xdr:from>
    <xdr:to>
      <xdr:col>4</xdr:col>
      <xdr:colOff>495300</xdr:colOff>
      <xdr:row>29</xdr:row>
      <xdr:rowOff>152399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4048125" y="5324474"/>
          <a:ext cx="495300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6</xdr:col>
      <xdr:colOff>1400175</xdr:colOff>
      <xdr:row>11</xdr:row>
      <xdr:rowOff>180973</xdr:rowOff>
    </xdr:from>
    <xdr:to>
      <xdr:col>7</xdr:col>
      <xdr:colOff>104775</xdr:colOff>
      <xdr:row>12</xdr:row>
      <xdr:rowOff>190499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ShapeType="1"/>
        </xdr:cNvSpPr>
      </xdr:nvSpPr>
      <xdr:spPr bwMode="auto">
        <a:xfrm flipV="1">
          <a:off x="8629650" y="2276473"/>
          <a:ext cx="285750" cy="200026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triangle" w="sm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</xdr:row>
      <xdr:rowOff>38100</xdr:rowOff>
    </xdr:from>
    <xdr:to>
      <xdr:col>6</xdr:col>
      <xdr:colOff>666750</xdr:colOff>
      <xdr:row>5</xdr:row>
      <xdr:rowOff>0</xdr:rowOff>
    </xdr:to>
    <xdr:sp macro="" textlink="">
      <xdr:nvSpPr>
        <xdr:cNvPr id="4097" name="Texte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2895600" y="457200"/>
          <a:ext cx="3438525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Calcule la valeur en francs actuels d'une série de versements constants placés à un taux d'intérêt défini.</a:t>
          </a:r>
        </a:p>
      </xdr:txBody>
    </xdr:sp>
    <xdr:clientData/>
  </xdr:twoCellAnchor>
  <xdr:twoCellAnchor>
    <xdr:from>
      <xdr:col>4</xdr:col>
      <xdr:colOff>247650</xdr:colOff>
      <xdr:row>9</xdr:row>
      <xdr:rowOff>57150</xdr:rowOff>
    </xdr:from>
    <xdr:to>
      <xdr:col>5</xdr:col>
      <xdr:colOff>504825</xdr:colOff>
      <xdr:row>10</xdr:row>
      <xdr:rowOff>76200</xdr:rowOff>
    </xdr:to>
    <xdr:sp macro="" textlink="">
      <xdr:nvSpPr>
        <xdr:cNvPr id="4100" name="Texte 4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 txBox="1">
          <a:spLocks noChangeArrowheads="1"/>
        </xdr:cNvSpPr>
      </xdr:nvSpPr>
      <xdr:spPr bwMode="auto">
        <a:xfrm>
          <a:off x="4114800" y="1800225"/>
          <a:ext cx="1095375" cy="209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 financier</a:t>
          </a:r>
        </a:p>
      </xdr:txBody>
    </xdr:sp>
    <xdr:clientData/>
  </xdr:twoCellAnchor>
  <xdr:twoCellAnchor>
    <xdr:from>
      <xdr:col>3</xdr:col>
      <xdr:colOff>295275</xdr:colOff>
      <xdr:row>17</xdr:row>
      <xdr:rowOff>161925</xdr:rowOff>
    </xdr:from>
    <xdr:to>
      <xdr:col>5</xdr:col>
      <xdr:colOff>647700</xdr:colOff>
      <xdr:row>18</xdr:row>
      <xdr:rowOff>180975</xdr:rowOff>
    </xdr:to>
    <xdr:sp macro="" textlink="">
      <xdr:nvSpPr>
        <xdr:cNvPr id="4101" name="Texte 5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 txBox="1">
          <a:spLocks noChangeArrowheads="1"/>
        </xdr:cNvSpPr>
      </xdr:nvSpPr>
      <xdr:spPr bwMode="auto">
        <a:xfrm>
          <a:off x="3667125" y="3419475"/>
          <a:ext cx="1685925" cy="209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utilisation de la fonction VA</a:t>
          </a:r>
        </a:p>
      </xdr:txBody>
    </xdr:sp>
    <xdr:clientData/>
  </xdr:twoCellAnchor>
  <xdr:twoCellAnchor>
    <xdr:from>
      <xdr:col>3</xdr:col>
      <xdr:colOff>409575</xdr:colOff>
      <xdr:row>10</xdr:row>
      <xdr:rowOff>66675</xdr:rowOff>
    </xdr:from>
    <xdr:to>
      <xdr:col>4</xdr:col>
      <xdr:colOff>161925</xdr:colOff>
      <xdr:row>12</xdr:row>
      <xdr:rowOff>0</xdr:rowOff>
    </xdr:to>
    <xdr:sp macro="" textlink="">
      <xdr:nvSpPr>
        <xdr:cNvPr id="4104" name="Line 8">
          <a:extLst>
            <a:ext uri="{FF2B5EF4-FFF2-40B4-BE49-F238E27FC236}">
              <a16:creationId xmlns:a16="http://schemas.microsoft.com/office/drawing/2014/main" id="{00000000-0008-0000-0200-000008100000}"/>
            </a:ext>
          </a:extLst>
        </xdr:cNvPr>
        <xdr:cNvSpPr>
          <a:spLocks noChangeShapeType="1"/>
        </xdr:cNvSpPr>
      </xdr:nvSpPr>
      <xdr:spPr bwMode="auto">
        <a:xfrm flipH="1">
          <a:off x="3781425" y="2000250"/>
          <a:ext cx="247650" cy="3238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438150</xdr:colOff>
      <xdr:row>8</xdr:row>
      <xdr:rowOff>28575</xdr:rowOff>
    </xdr:from>
    <xdr:to>
      <xdr:col>4</xdr:col>
      <xdr:colOff>161925</xdr:colOff>
      <xdr:row>9</xdr:row>
      <xdr:rowOff>95250</xdr:rowOff>
    </xdr:to>
    <xdr:sp macro="" textlink="">
      <xdr:nvSpPr>
        <xdr:cNvPr id="4105" name="Line 9">
          <a:extLst>
            <a:ext uri="{FF2B5EF4-FFF2-40B4-BE49-F238E27FC236}">
              <a16:creationId xmlns:a16="http://schemas.microsoft.com/office/drawing/2014/main" id="{00000000-0008-0000-0200-000009100000}"/>
            </a:ext>
          </a:extLst>
        </xdr:cNvPr>
        <xdr:cNvSpPr>
          <a:spLocks noChangeShapeType="1"/>
        </xdr:cNvSpPr>
      </xdr:nvSpPr>
      <xdr:spPr bwMode="auto">
        <a:xfrm flipH="1" flipV="1">
          <a:off x="3810000" y="1552575"/>
          <a:ext cx="219075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66675</xdr:colOff>
      <xdr:row>19</xdr:row>
      <xdr:rowOff>95250</xdr:rowOff>
    </xdr:from>
    <xdr:to>
      <xdr:col>3</xdr:col>
      <xdr:colOff>304800</xdr:colOff>
      <xdr:row>20</xdr:row>
      <xdr:rowOff>190500</xdr:rowOff>
    </xdr:to>
    <xdr:sp macro="" textlink="">
      <xdr:nvSpPr>
        <xdr:cNvPr id="4106" name="Line 10"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>
          <a:spLocks noChangeShapeType="1"/>
        </xdr:cNvSpPr>
      </xdr:nvSpPr>
      <xdr:spPr bwMode="auto">
        <a:xfrm flipH="1">
          <a:off x="3438525" y="3733800"/>
          <a:ext cx="238125" cy="2857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66675</xdr:colOff>
      <xdr:row>15</xdr:row>
      <xdr:rowOff>180975</xdr:rowOff>
    </xdr:from>
    <xdr:to>
      <xdr:col>3</xdr:col>
      <xdr:colOff>285750</xdr:colOff>
      <xdr:row>17</xdr:row>
      <xdr:rowOff>76200</xdr:rowOff>
    </xdr:to>
    <xdr:sp macro="" textlink="">
      <xdr:nvSpPr>
        <xdr:cNvPr id="4107" name="Line 11">
          <a:extLst>
            <a:ext uri="{FF2B5EF4-FFF2-40B4-BE49-F238E27FC236}">
              <a16:creationId xmlns:a16="http://schemas.microsoft.com/office/drawing/2014/main" id="{00000000-0008-0000-0200-00000B100000}"/>
            </a:ext>
          </a:extLst>
        </xdr:cNvPr>
        <xdr:cNvSpPr>
          <a:spLocks noChangeShapeType="1"/>
        </xdr:cNvSpPr>
      </xdr:nvSpPr>
      <xdr:spPr bwMode="auto">
        <a:xfrm flipH="1" flipV="1">
          <a:off x="3438525" y="3048000"/>
          <a:ext cx="219075" cy="2857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76200</xdr:rowOff>
    </xdr:from>
    <xdr:to>
      <xdr:col>0</xdr:col>
      <xdr:colOff>1390650</xdr:colOff>
      <xdr:row>10</xdr:row>
      <xdr:rowOff>28575</xdr:rowOff>
    </xdr:to>
    <xdr:sp macro="" textlink="">
      <xdr:nvSpPr>
        <xdr:cNvPr id="1025" name="Texte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57150" y="1485900"/>
          <a:ext cx="1333500" cy="3333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supprimer 5000 en D4 et le mettre en D16</a:t>
          </a:r>
        </a:p>
      </xdr:txBody>
    </xdr:sp>
    <xdr:clientData/>
  </xdr:twoCellAnchor>
  <xdr:twoCellAnchor>
    <xdr:from>
      <xdr:col>0</xdr:col>
      <xdr:colOff>1314450</xdr:colOff>
      <xdr:row>3</xdr:row>
      <xdr:rowOff>114297</xdr:rowOff>
    </xdr:from>
    <xdr:to>
      <xdr:col>3</xdr:col>
      <xdr:colOff>695325</xdr:colOff>
      <xdr:row>8</xdr:row>
      <xdr:rowOff>171450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>
          <a:spLocks noChangeShapeType="1"/>
        </xdr:cNvSpPr>
      </xdr:nvSpPr>
      <xdr:spPr bwMode="auto">
        <a:xfrm flipV="1">
          <a:off x="1314450" y="571497"/>
          <a:ext cx="2705100" cy="1009653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0</xdr:col>
      <xdr:colOff>1276350</xdr:colOff>
      <xdr:row>9</xdr:row>
      <xdr:rowOff>114300</xdr:rowOff>
    </xdr:from>
    <xdr:to>
      <xdr:col>3</xdr:col>
      <xdr:colOff>657225</xdr:colOff>
      <xdr:row>15</xdr:row>
      <xdr:rowOff>95250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>
          <a:spLocks noChangeShapeType="1"/>
        </xdr:cNvSpPr>
      </xdr:nvSpPr>
      <xdr:spPr bwMode="auto">
        <a:xfrm>
          <a:off x="1276350" y="1714500"/>
          <a:ext cx="2705100" cy="11239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257175</xdr:colOff>
      <xdr:row>30</xdr:row>
      <xdr:rowOff>76200</xdr:rowOff>
    </xdr:from>
    <xdr:to>
      <xdr:col>5</xdr:col>
      <xdr:colOff>142875</xdr:colOff>
      <xdr:row>33</xdr:row>
      <xdr:rowOff>190500</xdr:rowOff>
    </xdr:to>
    <xdr:sp macro="" textlink="">
      <xdr:nvSpPr>
        <xdr:cNvPr id="1028" name="Texte 4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 txBox="1">
          <a:spLocks noChangeArrowheads="1"/>
        </xdr:cNvSpPr>
      </xdr:nvSpPr>
      <xdr:spPr bwMode="auto">
        <a:xfrm>
          <a:off x="3581400" y="5553075"/>
          <a:ext cx="1866900" cy="7620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ea typeface="+mn-ea"/>
              <a:cs typeface="Arial"/>
            </a:rPr>
            <a:t>Calcule la valeur capitalisée d'une série de versements égaux effectués à un taux d'intérêt constant pendant N périodes.</a:t>
          </a:r>
        </a:p>
      </xdr:txBody>
    </xdr:sp>
    <xdr:clientData/>
  </xdr:twoCellAnchor>
  <xdr:twoCellAnchor>
    <xdr:from>
      <xdr:col>3</xdr:col>
      <xdr:colOff>257175</xdr:colOff>
      <xdr:row>22</xdr:row>
      <xdr:rowOff>28575</xdr:rowOff>
    </xdr:from>
    <xdr:to>
      <xdr:col>5</xdr:col>
      <xdr:colOff>104775</xdr:colOff>
      <xdr:row>27</xdr:row>
      <xdr:rowOff>142875</xdr:rowOff>
    </xdr:to>
    <xdr:sp macro="" textlink="">
      <xdr:nvSpPr>
        <xdr:cNvPr id="1029" name="Texte 5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SpPr txBox="1">
          <a:spLocks noChangeArrowheads="1"/>
        </xdr:cNvSpPr>
      </xdr:nvSpPr>
      <xdr:spPr bwMode="auto">
        <a:xfrm>
          <a:off x="3581400" y="4000500"/>
          <a:ext cx="1828800" cy="971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ea typeface="+mn-ea"/>
              <a:cs typeface="Arial"/>
            </a:rPr>
            <a:t>Calcule la durèe nécessaire pour qu'une série de versements constants atteignent en fonction d'un taux d'intérêt donné une valeur capitalisée spécifiée.</a:t>
          </a:r>
        </a:p>
      </xdr:txBody>
    </xdr:sp>
    <xdr:clientData/>
  </xdr:twoCellAnchor>
  <xdr:twoCellAnchor>
    <xdr:from>
      <xdr:col>2</xdr:col>
      <xdr:colOff>781050</xdr:colOff>
      <xdr:row>32</xdr:row>
      <xdr:rowOff>95251</xdr:rowOff>
    </xdr:from>
    <xdr:to>
      <xdr:col>3</xdr:col>
      <xdr:colOff>266700</xdr:colOff>
      <xdr:row>34</xdr:row>
      <xdr:rowOff>95250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SpPr>
          <a:spLocks noChangeShapeType="1"/>
        </xdr:cNvSpPr>
      </xdr:nvSpPr>
      <xdr:spPr bwMode="auto">
        <a:xfrm flipH="1">
          <a:off x="3190875" y="6029326"/>
          <a:ext cx="400050" cy="390524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2</xdr:col>
      <xdr:colOff>790575</xdr:colOff>
      <xdr:row>30</xdr:row>
      <xdr:rowOff>123825</xdr:rowOff>
    </xdr:from>
    <xdr:to>
      <xdr:col>3</xdr:col>
      <xdr:colOff>238125</xdr:colOff>
      <xdr:row>31</xdr:row>
      <xdr:rowOff>219075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SpPr>
          <a:spLocks noChangeShapeType="1"/>
        </xdr:cNvSpPr>
      </xdr:nvSpPr>
      <xdr:spPr bwMode="auto">
        <a:xfrm flipH="1" flipV="1">
          <a:off x="3200400" y="5600700"/>
          <a:ext cx="361950" cy="3238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2</xdr:col>
      <xdr:colOff>809624</xdr:colOff>
      <xdr:row>25</xdr:row>
      <xdr:rowOff>95250</xdr:rowOff>
    </xdr:from>
    <xdr:to>
      <xdr:col>3</xdr:col>
      <xdr:colOff>285749</xdr:colOff>
      <xdr:row>26</xdr:row>
      <xdr:rowOff>123825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SpPr>
          <a:spLocks noChangeShapeType="1"/>
        </xdr:cNvSpPr>
      </xdr:nvSpPr>
      <xdr:spPr bwMode="auto">
        <a:xfrm flipH="1">
          <a:off x="3219449" y="4533900"/>
          <a:ext cx="390525" cy="22860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2</xdr:col>
      <xdr:colOff>847725</xdr:colOff>
      <xdr:row>22</xdr:row>
      <xdr:rowOff>114299</xdr:rowOff>
    </xdr:from>
    <xdr:to>
      <xdr:col>3</xdr:col>
      <xdr:colOff>266700</xdr:colOff>
      <xdr:row>23</xdr:row>
      <xdr:rowOff>180974</xdr:rowOff>
    </xdr:to>
    <xdr:sp macro="" textlink="">
      <xdr:nvSpPr>
        <xdr:cNvPr id="1033" name="Line 9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SpPr>
          <a:spLocks noChangeShapeType="1"/>
        </xdr:cNvSpPr>
      </xdr:nvSpPr>
      <xdr:spPr bwMode="auto">
        <a:xfrm flipH="1" flipV="1">
          <a:off x="3257550" y="4086224"/>
          <a:ext cx="333375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3:D15" totalsRowShown="0" headerRowDxfId="32" dataDxfId="31">
  <tableColumns count="4">
    <tableColumn id="1" xr3:uid="{00000000-0010-0000-0000-000001000000}" name="PERIODE" dataDxfId="30">
      <calculatedColumnFormula>A3+1</calculatedColumnFormula>
    </tableColumn>
    <tableColumn id="2" xr3:uid="{00000000-0010-0000-0000-000002000000}" name="CAPITAL" dataDxfId="29" dataCellStyle="Milliers">
      <calculatedColumnFormula>D3</calculatedColumnFormula>
    </tableColumn>
    <tableColumn id="3" xr3:uid="{00000000-0010-0000-0000-000003000000}" name="INTERET" dataDxfId="28" dataCellStyle="Milliers">
      <calculatedColumnFormula>B4*TAUX</calculatedColumnFormula>
    </tableColumn>
    <tableColumn id="4" xr3:uid="{00000000-0010-0000-0000-000004000000}" name="CUMUL" dataDxfId="27" dataCellStyle="Milliers">
      <calculatedColumnFormula>B4+C4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au4" displayName="Tableau4" ref="A1:H12" totalsRowShown="0" headerRowDxfId="26" dataDxfId="25">
  <tableColumns count="8">
    <tableColumn id="1" xr3:uid="{00000000-0010-0000-0100-000001000000}" name="ANNEE" dataDxfId="24"/>
    <tableColumn id="2" xr3:uid="{00000000-0010-0000-0100-000002000000}" name="RESSOURCES" dataDxfId="23"/>
    <tableColumn id="3" xr3:uid="{00000000-0010-0000-0100-000003000000}" name=" Actualisation 18 %" dataDxfId="22"/>
    <tableColumn id="4" xr3:uid="{00000000-0010-0000-0100-000004000000}" name="Colonne1" dataDxfId="21"/>
    <tableColumn id="5" xr3:uid="{00000000-0010-0000-0100-000005000000}" name=" Actualisation 15 %" dataDxfId="20"/>
    <tableColumn id="6" xr3:uid="{00000000-0010-0000-0100-000006000000}" name="Colonne2" dataDxfId="19"/>
    <tableColumn id="7" xr3:uid="{00000000-0010-0000-0100-000007000000}" name=" Actualisation 16,13 %" dataDxfId="18"/>
    <tableColumn id="8" xr3:uid="{00000000-0010-0000-0100-000008000000}" name="Colonne3" data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au2" displayName="Tableau2" ref="A3:F16" totalsRowShown="0" headerRowDxfId="16" dataDxfId="15">
  <tableColumns count="6">
    <tableColumn id="1" xr3:uid="{00000000-0010-0000-0200-000001000000}" name="PERIODE" dataDxfId="14">
      <calculatedColumnFormula>A3+1</calculatedColumnFormula>
    </tableColumn>
    <tableColumn id="2" xr3:uid="{00000000-0010-0000-0200-000002000000}" name="CAPITAL" dataDxfId="13" dataCellStyle="Milliers">
      <calculatedColumnFormula>F3</calculatedColumnFormula>
    </tableColumn>
    <tableColumn id="3" xr3:uid="{00000000-0010-0000-0200-000003000000}" name="INTERET" dataDxfId="12" dataCellStyle="Milliers"/>
    <tableColumn id="4" xr3:uid="{00000000-0010-0000-0200-000004000000}" name="VERSEMENT" dataDxfId="11"/>
    <tableColumn id="5" xr3:uid="{00000000-0010-0000-0200-000005000000}" name="INTERET2" dataDxfId="10"/>
    <tableColumn id="6" xr3:uid="{00000000-0010-0000-0200-000006000000}" name="TOTAL" dataDxfId="9" dataCellStyle="Milliers">
      <calculatedColumnFormula>B4+C4+D4+E4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au1" displayName="Tableau1" ref="D8:J224" totalsRowShown="0" headerRowDxfId="8" dataDxfId="7">
  <tableColumns count="7">
    <tableColumn id="1" xr3:uid="{00000000-0010-0000-0300-000001000000}" name="PERIODE" dataDxfId="6">
      <calculatedColumnFormula>D8+1</calculatedColumnFormula>
    </tableColumn>
    <tableColumn id="2" xr3:uid="{00000000-0010-0000-0300-000002000000}" name="INTERET" dataDxfId="5" dataCellStyle="Milliers">
      <calculatedColumnFormula>(+$B$8-H8)*$B$9</calculatedColumnFormula>
    </tableColumn>
    <tableColumn id="3" xr3:uid="{00000000-0010-0000-0300-000003000000}" name="CAPITAL" dataDxfId="4" dataCellStyle="Milliers">
      <calculatedColumnFormula>$B$18-E9</calculatedColumnFormula>
    </tableColumn>
    <tableColumn id="4" xr3:uid="{00000000-0010-0000-0300-000004000000}" name="INT+CAP" dataDxfId="3" dataCellStyle="Milliers">
      <calculatedColumnFormula>SUM(E9:F9)</calculatedColumnFormula>
    </tableColumn>
    <tableColumn id="5" xr3:uid="{00000000-0010-0000-0300-000005000000}" name="CUM. CAP" dataDxfId="2" dataCellStyle="Milliers">
      <calculatedColumnFormula>H8+F9</calculatedColumnFormula>
    </tableColumn>
    <tableColumn id="6" xr3:uid="{00000000-0010-0000-0300-000006000000}" name="CUM. INT" dataDxfId="1" dataCellStyle="Milliers">
      <calculatedColumnFormula>I8+E9</calculatedColumnFormula>
    </tableColumn>
    <tableColumn id="7" xr3:uid="{00000000-0010-0000-0300-000007000000}" name="RESTE CAP" dataDxfId="0" dataCellStyle="Milliers">
      <calculatedColumnFormula>$B$8-H9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G44"/>
  <sheetViews>
    <sheetView showGridLines="0" tabSelected="1" workbookViewId="0">
      <selection activeCell="K24" sqref="K24"/>
    </sheetView>
  </sheetViews>
  <sheetFormatPr baseColWidth="10" defaultColWidth="10" defaultRowHeight="15"/>
  <cols>
    <col min="1" max="1" width="18.875" style="26" customWidth="1"/>
    <col min="2" max="2" width="10.875" style="26" bestFit="1" customWidth="1"/>
    <col min="3" max="3" width="10.125" style="26" bestFit="1" customWidth="1"/>
    <col min="4" max="4" width="10.875" style="26" bestFit="1" customWidth="1"/>
    <col min="5" max="16384" width="10" style="26"/>
  </cols>
  <sheetData>
    <row r="1" spans="1:7" ht="18">
      <c r="A1" s="65" t="s">
        <v>16</v>
      </c>
      <c r="B1" s="40"/>
      <c r="C1" s="40"/>
      <c r="D1" s="40"/>
      <c r="E1" s="30"/>
    </row>
    <row r="2" spans="1:7" ht="15.75">
      <c r="A2" s="31"/>
      <c r="B2" s="32"/>
      <c r="C2" s="32"/>
      <c r="D2" s="32"/>
      <c r="E2" s="32"/>
    </row>
    <row r="3" spans="1:7">
      <c r="A3" s="35" t="s">
        <v>1</v>
      </c>
      <c r="B3" s="35" t="s">
        <v>2</v>
      </c>
      <c r="C3" s="35" t="s">
        <v>3</v>
      </c>
      <c r="D3" s="35" t="s">
        <v>17</v>
      </c>
      <c r="E3"/>
      <c r="F3"/>
    </row>
    <row r="4" spans="1:7">
      <c r="A4" s="35">
        <v>1</v>
      </c>
      <c r="B4" s="41">
        <f>CAPITAL</f>
        <v>100000</v>
      </c>
      <c r="C4" s="41">
        <f t="shared" ref="C4:C15" si="0">B4*TAUX</f>
        <v>5000</v>
      </c>
      <c r="D4" s="41">
        <f t="shared" ref="D4:D15" si="1">B4+C4</f>
        <v>105000</v>
      </c>
      <c r="E4"/>
      <c r="F4"/>
    </row>
    <row r="5" spans="1:7">
      <c r="A5" s="35">
        <f t="shared" ref="A5:A15" si="2">A4+1</f>
        <v>2</v>
      </c>
      <c r="B5" s="41">
        <f t="shared" ref="B5:B15" si="3">D4</f>
        <v>105000</v>
      </c>
      <c r="C5" s="41">
        <f t="shared" si="0"/>
        <v>5250</v>
      </c>
      <c r="D5" s="41">
        <f t="shared" si="1"/>
        <v>110250</v>
      </c>
      <c r="E5"/>
      <c r="F5"/>
    </row>
    <row r="6" spans="1:7">
      <c r="A6" s="35">
        <f t="shared" si="2"/>
        <v>3</v>
      </c>
      <c r="B6" s="41">
        <f t="shared" si="3"/>
        <v>110250</v>
      </c>
      <c r="C6" s="41">
        <f t="shared" si="0"/>
        <v>5512.5</v>
      </c>
      <c r="D6" s="41">
        <f t="shared" si="1"/>
        <v>115762.5</v>
      </c>
      <c r="E6"/>
      <c r="F6"/>
      <c r="G6" s="27"/>
    </row>
    <row r="7" spans="1:7">
      <c r="A7" s="35">
        <f t="shared" si="2"/>
        <v>4</v>
      </c>
      <c r="B7" s="41">
        <f t="shared" si="3"/>
        <v>115762.5</v>
      </c>
      <c r="C7" s="41">
        <f t="shared" si="0"/>
        <v>5788.125</v>
      </c>
      <c r="D7" s="41">
        <f t="shared" si="1"/>
        <v>121550.625</v>
      </c>
      <c r="E7"/>
      <c r="F7"/>
      <c r="G7" s="27"/>
    </row>
    <row r="8" spans="1:7">
      <c r="A8" s="35">
        <f t="shared" si="2"/>
        <v>5</v>
      </c>
      <c r="B8" s="41">
        <f t="shared" si="3"/>
        <v>121550.625</v>
      </c>
      <c r="C8" s="41">
        <f t="shared" si="0"/>
        <v>6077.53125</v>
      </c>
      <c r="D8" s="41">
        <f t="shared" si="1"/>
        <v>127628.15625</v>
      </c>
      <c r="E8"/>
      <c r="F8"/>
      <c r="G8" s="27"/>
    </row>
    <row r="9" spans="1:7">
      <c r="A9" s="35">
        <f t="shared" si="2"/>
        <v>6</v>
      </c>
      <c r="B9" s="41">
        <f t="shared" si="3"/>
        <v>127628.15625</v>
      </c>
      <c r="C9" s="41">
        <f t="shared" si="0"/>
        <v>6381.4078125000005</v>
      </c>
      <c r="D9" s="41">
        <f t="shared" si="1"/>
        <v>134009.56406249999</v>
      </c>
      <c r="E9"/>
      <c r="F9"/>
      <c r="G9" s="27"/>
    </row>
    <row r="10" spans="1:7">
      <c r="A10" s="35">
        <f t="shared" si="2"/>
        <v>7</v>
      </c>
      <c r="B10" s="41">
        <f t="shared" si="3"/>
        <v>134009.56406249999</v>
      </c>
      <c r="C10" s="41">
        <f t="shared" si="0"/>
        <v>6700.4782031249997</v>
      </c>
      <c r="D10" s="41">
        <f t="shared" si="1"/>
        <v>140710.042265625</v>
      </c>
      <c r="E10"/>
      <c r="F10"/>
      <c r="G10" s="27"/>
    </row>
    <row r="11" spans="1:7">
      <c r="A11" s="35">
        <f t="shared" si="2"/>
        <v>8</v>
      </c>
      <c r="B11" s="41">
        <f t="shared" si="3"/>
        <v>140710.042265625</v>
      </c>
      <c r="C11" s="41">
        <f t="shared" si="0"/>
        <v>7035.5021132812508</v>
      </c>
      <c r="D11" s="41">
        <f t="shared" si="1"/>
        <v>147745.54437890626</v>
      </c>
      <c r="E11"/>
      <c r="F11"/>
      <c r="G11" s="27"/>
    </row>
    <row r="12" spans="1:7">
      <c r="A12" s="35">
        <f t="shared" si="2"/>
        <v>9</v>
      </c>
      <c r="B12" s="41">
        <f t="shared" si="3"/>
        <v>147745.54437890626</v>
      </c>
      <c r="C12" s="41">
        <f t="shared" si="0"/>
        <v>7387.2772189453135</v>
      </c>
      <c r="D12" s="41">
        <f t="shared" si="1"/>
        <v>155132.82159785158</v>
      </c>
      <c r="E12"/>
      <c r="F12"/>
      <c r="G12" s="27"/>
    </row>
    <row r="13" spans="1:7">
      <c r="A13" s="35">
        <f t="shared" si="2"/>
        <v>10</v>
      </c>
      <c r="B13" s="41">
        <f t="shared" si="3"/>
        <v>155132.82159785158</v>
      </c>
      <c r="C13" s="41">
        <f t="shared" si="0"/>
        <v>7756.641079892579</v>
      </c>
      <c r="D13" s="41">
        <f t="shared" si="1"/>
        <v>162889.46267774416</v>
      </c>
      <c r="E13"/>
      <c r="F13"/>
      <c r="G13" s="27"/>
    </row>
    <row r="14" spans="1:7">
      <c r="A14" s="35">
        <f t="shared" si="2"/>
        <v>11</v>
      </c>
      <c r="B14" s="41">
        <f t="shared" si="3"/>
        <v>162889.46267774416</v>
      </c>
      <c r="C14" s="41">
        <f t="shared" si="0"/>
        <v>8144.473133887208</v>
      </c>
      <c r="D14" s="41">
        <f t="shared" si="1"/>
        <v>171033.93581163138</v>
      </c>
      <c r="E14"/>
      <c r="F14"/>
      <c r="G14" s="27"/>
    </row>
    <row r="15" spans="1:7">
      <c r="A15" s="35">
        <f t="shared" si="2"/>
        <v>12</v>
      </c>
      <c r="B15" s="41">
        <f t="shared" si="3"/>
        <v>171033.93581163138</v>
      </c>
      <c r="C15" s="41">
        <f t="shared" si="0"/>
        <v>8551.6967905815691</v>
      </c>
      <c r="D15" s="41">
        <f t="shared" si="1"/>
        <v>179585.63260221295</v>
      </c>
      <c r="E15"/>
      <c r="F15"/>
    </row>
    <row r="16" spans="1:7">
      <c r="A16" s="55" t="s">
        <v>6</v>
      </c>
      <c r="B16" s="55">
        <v>12</v>
      </c>
      <c r="C16"/>
      <c r="D16"/>
      <c r="E16"/>
      <c r="F16"/>
      <c r="G16" s="27"/>
    </row>
    <row r="17" spans="1:7">
      <c r="A17" s="55" t="s">
        <v>2</v>
      </c>
      <c r="B17" s="62">
        <v>100000</v>
      </c>
      <c r="C17"/>
      <c r="D17"/>
      <c r="E17"/>
      <c r="F17"/>
      <c r="G17" s="27"/>
    </row>
    <row r="18" spans="1:7">
      <c r="A18" s="55" t="s">
        <v>8</v>
      </c>
      <c r="B18" s="58">
        <v>0.05</v>
      </c>
      <c r="C18"/>
      <c r="D18"/>
      <c r="E18"/>
      <c r="F18"/>
      <c r="G18" s="27"/>
    </row>
    <row r="19" spans="1:7" ht="10.5" customHeight="1">
      <c r="A19" s="35"/>
      <c r="B19" s="41"/>
      <c r="C19"/>
      <c r="D19"/>
      <c r="E19"/>
      <c r="F19"/>
    </row>
    <row r="20" spans="1:7" ht="15.75">
      <c r="A20" s="69" t="s">
        <v>80</v>
      </c>
      <c r="B20" s="69"/>
      <c r="C20" s="69"/>
      <c r="D20"/>
      <c r="E20"/>
      <c r="F20"/>
    </row>
    <row r="21" spans="1:7">
      <c r="A21" s="55" t="s">
        <v>18</v>
      </c>
      <c r="B21" s="55"/>
      <c r="C21" s="55"/>
      <c r="D21"/>
      <c r="E21"/>
      <c r="F21"/>
    </row>
    <row r="22" spans="1:7">
      <c r="A22" s="58">
        <f>(VAL.CAPITAL/CAPITAL)^(1/PERIODES)-1</f>
        <v>5.0000000000000044E-2</v>
      </c>
      <c r="B22" s="55"/>
      <c r="C22" s="55"/>
      <c r="D22"/>
      <c r="E22"/>
      <c r="F22"/>
    </row>
    <row r="23" spans="1:7">
      <c r="A23"/>
      <c r="B23"/>
      <c r="C23"/>
      <c r="D23"/>
      <c r="E23"/>
      <c r="F23"/>
    </row>
    <row r="24" spans="1:7" ht="15.75">
      <c r="A24" s="69" t="s">
        <v>81</v>
      </c>
      <c r="B24" s="69"/>
      <c r="C24" s="69"/>
      <c r="D24"/>
      <c r="E24"/>
      <c r="F24"/>
      <c r="G24" s="27"/>
    </row>
    <row r="25" spans="1:7">
      <c r="A25" s="55" t="s">
        <v>19</v>
      </c>
      <c r="B25" s="55"/>
      <c r="C25" s="55"/>
      <c r="D25"/>
      <c r="E25"/>
      <c r="F25"/>
    </row>
    <row r="26" spans="1:7">
      <c r="A26" s="58">
        <f>RATE(PERIODES,,-CAPITAL,VAL.CAPITAL)</f>
        <v>5.0000000000015025E-2</v>
      </c>
      <c r="B26" s="55"/>
      <c r="C26" s="55"/>
      <c r="D26"/>
      <c r="E26"/>
      <c r="F26"/>
    </row>
    <row r="27" spans="1:7">
      <c r="A27"/>
      <c r="B27"/>
      <c r="C27"/>
      <c r="D27"/>
      <c r="E27"/>
      <c r="F27"/>
    </row>
    <row r="28" spans="1:7" ht="15.75">
      <c r="A28" s="69" t="s">
        <v>82</v>
      </c>
      <c r="B28" s="69"/>
      <c r="C28" s="69"/>
      <c r="D28"/>
      <c r="E28"/>
      <c r="F28"/>
      <c r="G28" s="27"/>
    </row>
    <row r="29" spans="1:7">
      <c r="A29" s="55" t="s">
        <v>20</v>
      </c>
      <c r="B29" s="55"/>
      <c r="C29" s="55"/>
      <c r="D29"/>
      <c r="E29"/>
      <c r="F29"/>
      <c r="G29" s="27"/>
    </row>
    <row r="30" spans="1:7">
      <c r="A30" s="55">
        <f>LN(VAL.CAPITAL/CAPITAL)/LN(1+TAUX)</f>
        <v>11.999999999999991</v>
      </c>
      <c r="B30" s="55"/>
      <c r="C30" s="55"/>
      <c r="D30"/>
      <c r="E30"/>
      <c r="F30"/>
      <c r="G30" s="27"/>
    </row>
    <row r="31" spans="1:7">
      <c r="A31"/>
      <c r="B31"/>
      <c r="C31"/>
      <c r="D31"/>
      <c r="E31"/>
      <c r="F31"/>
      <c r="G31" s="27"/>
    </row>
    <row r="32" spans="1:7" ht="15.75">
      <c r="A32" s="69" t="s">
        <v>21</v>
      </c>
      <c r="B32" s="69"/>
      <c r="C32" s="69"/>
      <c r="D32"/>
      <c r="E32"/>
      <c r="F32"/>
      <c r="G32" s="27"/>
    </row>
    <row r="33" spans="1:7">
      <c r="A33" s="55" t="s">
        <v>22</v>
      </c>
      <c r="B33" s="55"/>
      <c r="C33" s="55"/>
      <c r="D33"/>
      <c r="E33"/>
      <c r="F33"/>
      <c r="G33" s="27"/>
    </row>
    <row r="34" spans="1:7">
      <c r="A34" s="55">
        <f>NPER(TAUX,,-CAPITAL,VAL.CAPITAL)</f>
        <v>11.999999999999993</v>
      </c>
      <c r="B34" s="55"/>
      <c r="C34" s="55"/>
      <c r="D34"/>
      <c r="E34"/>
      <c r="F34"/>
      <c r="G34" s="27"/>
    </row>
    <row r="35" spans="1:7">
      <c r="B35" s="4"/>
      <c r="C35" s="4"/>
      <c r="D35"/>
      <c r="E35"/>
      <c r="F35" s="4"/>
      <c r="G35" s="27"/>
    </row>
    <row r="36" spans="1:7">
      <c r="A36" s="28"/>
      <c r="B36" s="4"/>
      <c r="C36" s="4"/>
      <c r="D36" s="4"/>
      <c r="E36" s="4"/>
      <c r="F36" s="4"/>
      <c r="G36" s="27"/>
    </row>
    <row r="37" spans="1:7">
      <c r="A37" s="28"/>
      <c r="B37" s="4"/>
      <c r="C37" s="4"/>
      <c r="D37" s="4"/>
      <c r="E37" s="4"/>
      <c r="F37" s="4"/>
      <c r="G37" s="27"/>
    </row>
    <row r="38" spans="1:7">
      <c r="A38" s="28"/>
      <c r="B38" s="4"/>
      <c r="C38" s="4"/>
      <c r="D38" s="4"/>
      <c r="E38" s="4"/>
      <c r="F38" s="4"/>
      <c r="G38" s="27"/>
    </row>
    <row r="39" spans="1:7" ht="7.5" customHeight="1">
      <c r="G39" s="27"/>
    </row>
    <row r="40" spans="1:7">
      <c r="C40" s="29"/>
      <c r="D40" s="27"/>
      <c r="E40" s="27"/>
      <c r="F40" s="27"/>
      <c r="G40" s="27"/>
    </row>
    <row r="41" spans="1:7">
      <c r="C41" s="29"/>
      <c r="D41" s="27"/>
      <c r="E41" s="27"/>
      <c r="F41" s="27"/>
      <c r="G41" s="27"/>
    </row>
    <row r="42" spans="1:7">
      <c r="C42" s="29"/>
      <c r="D42" s="27"/>
      <c r="E42" s="27"/>
      <c r="F42" s="27"/>
      <c r="G42" s="27"/>
    </row>
    <row r="43" spans="1:7">
      <c r="G43" s="27"/>
    </row>
    <row r="44" spans="1:7">
      <c r="G44" s="27"/>
    </row>
  </sheetData>
  <mergeCells count="4">
    <mergeCell ref="A32:C32"/>
    <mergeCell ref="A20:C20"/>
    <mergeCell ref="A24:C24"/>
    <mergeCell ref="A28:C28"/>
  </mergeCells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&amp;F</oddHeader>
    <oddFooter>Page &amp;P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I34"/>
  <sheetViews>
    <sheetView showGridLines="0" zoomScaleNormal="100" workbookViewId="0">
      <pane ySplit="12" topLeftCell="A16" activePane="bottomLeft" state="frozenSplit"/>
      <selection pane="bottomLeft" activeCell="J27" sqref="J27"/>
    </sheetView>
  </sheetViews>
  <sheetFormatPr baseColWidth="10" defaultColWidth="9" defaultRowHeight="15"/>
  <cols>
    <col min="1" max="1" width="9.375" style="4" customWidth="1"/>
    <col min="2" max="2" width="11.625" style="4" customWidth="1"/>
    <col min="3" max="3" width="15.875" style="4" customWidth="1"/>
    <col min="4" max="4" width="11.625" style="4" customWidth="1"/>
    <col min="5" max="5" width="15.625" style="4" customWidth="1"/>
    <col min="6" max="6" width="11.75" style="4" customWidth="1"/>
    <col min="7" max="7" width="18" style="4" customWidth="1"/>
    <col min="8" max="8" width="12" style="4" customWidth="1"/>
    <col min="9" max="9" width="14.625" style="4" customWidth="1"/>
    <col min="10" max="16384" width="9" style="4"/>
  </cols>
  <sheetData>
    <row r="1" spans="1:9">
      <c r="A1" s="47" t="s">
        <v>23</v>
      </c>
      <c r="B1" s="47" t="s">
        <v>24</v>
      </c>
      <c r="C1" s="35" t="s">
        <v>83</v>
      </c>
      <c r="D1" s="47" t="s">
        <v>77</v>
      </c>
      <c r="E1" s="35" t="s">
        <v>84</v>
      </c>
      <c r="F1" s="47" t="s">
        <v>78</v>
      </c>
      <c r="G1" s="35" t="s">
        <v>85</v>
      </c>
      <c r="H1" s="35" t="s">
        <v>79</v>
      </c>
    </row>
    <row r="2" spans="1:9">
      <c r="A2" s="48"/>
      <c r="B2" s="48"/>
      <c r="C2" s="46" t="s">
        <v>25</v>
      </c>
      <c r="D2" s="49" t="s">
        <v>26</v>
      </c>
      <c r="E2" s="46" t="s">
        <v>25</v>
      </c>
      <c r="F2" s="49" t="s">
        <v>26</v>
      </c>
      <c r="G2" s="46" t="s">
        <v>25</v>
      </c>
      <c r="H2" s="46" t="s">
        <v>26</v>
      </c>
    </row>
    <row r="3" spans="1:9">
      <c r="A3" s="50"/>
      <c r="B3" s="50"/>
      <c r="C3" s="51" t="s">
        <v>27</v>
      </c>
      <c r="D3" s="52" t="s">
        <v>24</v>
      </c>
      <c r="E3" s="51" t="s">
        <v>27</v>
      </c>
      <c r="F3" s="52" t="s">
        <v>24</v>
      </c>
      <c r="G3" s="51" t="s">
        <v>27</v>
      </c>
      <c r="H3" s="51" t="s">
        <v>24</v>
      </c>
    </row>
    <row r="4" spans="1:9">
      <c r="A4" s="48">
        <v>0</v>
      </c>
      <c r="B4" s="48">
        <v>-17500</v>
      </c>
      <c r="C4" s="45">
        <v>1</v>
      </c>
      <c r="D4" s="48">
        <f>B4*C4</f>
        <v>-17500</v>
      </c>
      <c r="E4" s="45">
        <v>1</v>
      </c>
      <c r="F4" s="48">
        <f>B4*E4</f>
        <v>-17500</v>
      </c>
      <c r="G4" s="45">
        <v>1</v>
      </c>
      <c r="H4" s="45">
        <f>B4*G4</f>
        <v>-17500</v>
      </c>
    </row>
    <row r="5" spans="1:9">
      <c r="A5" s="48">
        <v>1</v>
      </c>
      <c r="B5" s="48">
        <v>4500</v>
      </c>
      <c r="C5" s="45">
        <v>0.84799999999999998</v>
      </c>
      <c r="D5" s="48">
        <f>RESSOURCES*C5</f>
        <v>3816</v>
      </c>
      <c r="E5" s="45">
        <v>0.87</v>
      </c>
      <c r="F5" s="48">
        <f>RESSOURCES*E5</f>
        <v>3915</v>
      </c>
      <c r="G5" s="45"/>
      <c r="H5" s="45">
        <f>RESSOURCES*G5</f>
        <v>0</v>
      </c>
    </row>
    <row r="6" spans="1:9">
      <c r="A6" s="48">
        <v>2</v>
      </c>
      <c r="B6" s="48">
        <v>5000</v>
      </c>
      <c r="C6" s="45">
        <v>0.71799999999999997</v>
      </c>
      <c r="D6" s="48">
        <f>RESSOURCES*C6</f>
        <v>3590</v>
      </c>
      <c r="E6" s="45">
        <v>0.75600000000000001</v>
      </c>
      <c r="F6" s="48">
        <f>RESSOURCES*E6</f>
        <v>3780</v>
      </c>
      <c r="G6" s="45"/>
      <c r="H6" s="45">
        <f>RESSOURCES*G6</f>
        <v>0</v>
      </c>
    </row>
    <row r="7" spans="1:9">
      <c r="A7" s="48">
        <v>3</v>
      </c>
      <c r="B7" s="48">
        <v>5000</v>
      </c>
      <c r="C7" s="45">
        <v>0.60899999999999999</v>
      </c>
      <c r="D7" s="48">
        <f>RESSOURCES*C7</f>
        <v>3045</v>
      </c>
      <c r="E7" s="45">
        <v>0.65800000000000003</v>
      </c>
      <c r="F7" s="48">
        <f>RESSOURCES*E7</f>
        <v>3290</v>
      </c>
      <c r="G7" s="45"/>
      <c r="H7" s="45">
        <f>RESSOURCES*G7</f>
        <v>0</v>
      </c>
      <c r="I7" s="23"/>
    </row>
    <row r="8" spans="1:9">
      <c r="A8" s="48">
        <v>4</v>
      </c>
      <c r="B8" s="48">
        <v>6200</v>
      </c>
      <c r="C8" s="45">
        <v>0.51600000000000001</v>
      </c>
      <c r="D8" s="48">
        <f>RESSOURCES*C8</f>
        <v>3199.2000000000003</v>
      </c>
      <c r="E8" s="45">
        <v>0.57199999999999995</v>
      </c>
      <c r="F8" s="48">
        <f>RESSOURCES*E8</f>
        <v>3546.3999999999996</v>
      </c>
      <c r="G8" s="45"/>
      <c r="H8" s="45">
        <f>RESSOURCES*G8</f>
        <v>0</v>
      </c>
      <c r="I8" s="23"/>
    </row>
    <row r="9" spans="1:9">
      <c r="A9" s="48">
        <v>5</v>
      </c>
      <c r="B9" s="48">
        <v>7000</v>
      </c>
      <c r="C9" s="45">
        <v>0.437</v>
      </c>
      <c r="D9" s="48">
        <f>RESSOURCES*C9</f>
        <v>3059</v>
      </c>
      <c r="E9" s="45">
        <v>0.497</v>
      </c>
      <c r="F9" s="48">
        <f>RESSOURCES*E9</f>
        <v>3479</v>
      </c>
      <c r="G9" s="45"/>
      <c r="H9" s="45">
        <f>RESSOURCES*G9</f>
        <v>0</v>
      </c>
      <c r="I9" s="23"/>
    </row>
    <row r="10" spans="1:9">
      <c r="A10" s="49" t="s">
        <v>5</v>
      </c>
      <c r="B10" s="49">
        <f>SUM(B5:B9)</f>
        <v>27700</v>
      </c>
      <c r="C10" s="46" t="s">
        <v>28</v>
      </c>
      <c r="D10" s="49">
        <f>SUM(D5:D9)</f>
        <v>16709.2</v>
      </c>
      <c r="E10" s="46" t="s">
        <v>29</v>
      </c>
      <c r="F10" s="49">
        <f>SUM(F5:F9)</f>
        <v>18010.400000000001</v>
      </c>
      <c r="G10" s="46" t="s">
        <v>30</v>
      </c>
      <c r="H10" s="46">
        <f>-H4</f>
        <v>17500</v>
      </c>
      <c r="I10" s="7"/>
    </row>
    <row r="11" spans="1:9">
      <c r="A11" s="49" t="s">
        <v>31</v>
      </c>
      <c r="B11" s="49">
        <f>B10-VARN</f>
        <v>10200</v>
      </c>
      <c r="C11" s="46" t="s">
        <v>32</v>
      </c>
      <c r="D11" s="49">
        <f>VARN1+D4</f>
        <v>-790.79999999999927</v>
      </c>
      <c r="E11" s="46" t="s">
        <v>33</v>
      </c>
      <c r="F11" s="49">
        <f>VARN2+F4</f>
        <v>510.40000000000146</v>
      </c>
      <c r="G11" s="46" t="s">
        <v>34</v>
      </c>
      <c r="H11" s="46">
        <f>VARN+H4</f>
        <v>0</v>
      </c>
    </row>
    <row r="12" spans="1:9" s="34" customFormat="1">
      <c r="A12" s="52" t="s">
        <v>35</v>
      </c>
      <c r="B12" s="52">
        <f>-B4</f>
        <v>17500</v>
      </c>
      <c r="C12" s="51" t="s">
        <v>36</v>
      </c>
      <c r="D12" s="53">
        <v>0.18</v>
      </c>
      <c r="E12" s="51" t="s">
        <v>37</v>
      </c>
      <c r="F12" s="53">
        <v>0.15</v>
      </c>
      <c r="G12" s="51" t="s">
        <v>38</v>
      </c>
      <c r="H12" s="54">
        <v>0.1613</v>
      </c>
    </row>
    <row r="13" spans="1:9">
      <c r="A13" s="24"/>
      <c r="E13" s="24"/>
    </row>
    <row r="14" spans="1:9">
      <c r="A14" s="24"/>
      <c r="C14" s="9"/>
      <c r="F14" s="9"/>
      <c r="G14" s="25"/>
    </row>
    <row r="15" spans="1:9">
      <c r="A15" s="24"/>
      <c r="F15" s="9"/>
      <c r="G15" s="25"/>
      <c r="H15" s="24"/>
    </row>
    <row r="17" spans="1:6" ht="9" customHeight="1"/>
    <row r="18" spans="1:6" ht="15.75">
      <c r="A18" s="69" t="s">
        <v>39</v>
      </c>
      <c r="B18" s="69"/>
      <c r="C18" s="69"/>
      <c r="D18" s="56"/>
      <c r="E18"/>
    </row>
    <row r="19" spans="1:6">
      <c r="A19" s="55" t="s">
        <v>40</v>
      </c>
      <c r="B19" s="55"/>
      <c r="C19" s="55"/>
      <c r="D19" s="55"/>
      <c r="E19"/>
    </row>
    <row r="20" spans="1:6">
      <c r="A20" s="55" t="s">
        <v>41</v>
      </c>
      <c r="B20" s="55" t="s">
        <v>42</v>
      </c>
      <c r="C20" s="55"/>
      <c r="D20" s="55"/>
      <c r="E20"/>
    </row>
    <row r="21" spans="1:6">
      <c r="A21" s="55" t="s">
        <v>41</v>
      </c>
      <c r="B21" s="63">
        <f>TAUX2+((TAUX1-TAUX2)*(VARN2-VARN)/(VARN2-VARN1))</f>
        <v>0.16176759913925609</v>
      </c>
      <c r="C21" s="55"/>
      <c r="D21" s="55"/>
      <c r="E21"/>
    </row>
    <row r="23" spans="1:6" ht="15.75">
      <c r="A23" s="69" t="s">
        <v>43</v>
      </c>
      <c r="B23" s="69"/>
      <c r="C23" s="69"/>
      <c r="D23" s="56"/>
      <c r="E23"/>
    </row>
    <row r="24" spans="1:6">
      <c r="A24" s="55" t="s">
        <v>41</v>
      </c>
      <c r="B24" s="55" t="s">
        <v>44</v>
      </c>
      <c r="C24" s="55"/>
      <c r="D24" s="55"/>
      <c r="E24"/>
      <c r="F24" s="23"/>
    </row>
    <row r="25" spans="1:6">
      <c r="A25" s="55" t="s">
        <v>41</v>
      </c>
      <c r="B25" s="63">
        <f>IRR(RESSOURCES,0.15)</f>
        <v>0.16125650389903634</v>
      </c>
      <c r="C25" s="55"/>
      <c r="D25" s="55"/>
      <c r="E25"/>
    </row>
    <row r="26" spans="1:6">
      <c r="A26" s="23"/>
      <c r="E26" s="23"/>
      <c r="F26" s="23"/>
    </row>
    <row r="27" spans="1:6" ht="11.25" customHeight="1"/>
    <row r="28" spans="1:6" ht="15.75">
      <c r="A28" s="69" t="s">
        <v>45</v>
      </c>
      <c r="B28" s="69"/>
      <c r="C28" s="69"/>
      <c r="D28" s="56"/>
      <c r="E28"/>
      <c r="F28"/>
    </row>
    <row r="29" spans="1:6">
      <c r="A29" s="55" t="s">
        <v>46</v>
      </c>
      <c r="B29" s="55" t="s">
        <v>47</v>
      </c>
      <c r="C29" s="55"/>
      <c r="D29" s="55"/>
    </row>
    <row r="30" spans="1:6">
      <c r="A30" s="55" t="s">
        <v>46</v>
      </c>
      <c r="B30" s="61">
        <f>NPV(TAUX1,$B$5:$B$9)</f>
        <v>16705.291373793414</v>
      </c>
      <c r="C30" s="55"/>
      <c r="D30" s="55"/>
    </row>
    <row r="32" spans="1:6" ht="15.75">
      <c r="A32" s="69" t="s">
        <v>45</v>
      </c>
      <c r="B32" s="69"/>
      <c r="C32" s="69"/>
      <c r="D32" s="56"/>
    </row>
    <row r="33" spans="1:4">
      <c r="A33" s="55" t="s">
        <v>48</v>
      </c>
      <c r="B33" s="55" t="s">
        <v>49</v>
      </c>
      <c r="C33" s="55"/>
      <c r="D33" s="55"/>
    </row>
    <row r="34" spans="1:4">
      <c r="A34" s="55" t="s">
        <v>48</v>
      </c>
      <c r="B34" s="61">
        <f>NPV(TAUX2,$B$5:$B$9)</f>
        <v>18006.450246669581</v>
      </c>
      <c r="C34" s="55"/>
      <c r="D34" s="55"/>
    </row>
  </sheetData>
  <mergeCells count="4">
    <mergeCell ref="A18:C18"/>
    <mergeCell ref="A23:C23"/>
    <mergeCell ref="A28:C28"/>
    <mergeCell ref="A32:C32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I24"/>
  <sheetViews>
    <sheetView showGridLines="0" workbookViewId="0"/>
  </sheetViews>
  <sheetFormatPr baseColWidth="10" defaultRowHeight="15"/>
  <cols>
    <col min="1" max="1" width="20.125" style="20" customWidth="1"/>
    <col min="2" max="2" width="11.75" style="20" customWidth="1"/>
    <col min="3" max="3" width="12.375" style="20" customWidth="1"/>
    <col min="4" max="4" width="6.5" style="20" customWidth="1"/>
    <col min="5" max="5" width="12.625" style="20" customWidth="1"/>
    <col min="6" max="6" width="11" style="20"/>
    <col min="7" max="7" width="15.125" style="20" customWidth="1"/>
    <col min="8" max="16384" width="11" style="20"/>
  </cols>
  <sheetData>
    <row r="1" spans="1:9" ht="18">
      <c r="A1" s="64" t="s">
        <v>50</v>
      </c>
      <c r="B1" s="64"/>
      <c r="C1" s="64"/>
      <c r="D1" s="64"/>
      <c r="E1" s="64"/>
    </row>
    <row r="2" spans="1:9">
      <c r="A2"/>
      <c r="B2"/>
      <c r="C2"/>
      <c r="D2"/>
    </row>
    <row r="3" spans="1:9">
      <c r="A3" s="55" t="s">
        <v>6</v>
      </c>
      <c r="B3" s="55">
        <v>12</v>
      </c>
      <c r="C3"/>
      <c r="D3"/>
      <c r="I3" s="21"/>
    </row>
    <row r="4" spans="1:9">
      <c r="A4" s="55" t="s">
        <v>7</v>
      </c>
      <c r="B4" s="55">
        <v>5000</v>
      </c>
      <c r="C4"/>
      <c r="D4"/>
      <c r="I4" s="21"/>
    </row>
    <row r="5" spans="1:9">
      <c r="A5" s="55" t="s">
        <v>8</v>
      </c>
      <c r="B5" s="58">
        <v>0.05</v>
      </c>
      <c r="C5"/>
      <c r="D5"/>
      <c r="E5" s="21"/>
      <c r="F5" s="21"/>
      <c r="G5" s="21"/>
      <c r="H5" s="21"/>
      <c r="I5" s="21"/>
    </row>
    <row r="6" spans="1:9" customFormat="1" ht="12"/>
    <row r="7" spans="1:9" ht="15" customHeight="1">
      <c r="A7" s="69" t="s">
        <v>51</v>
      </c>
      <c r="B7" s="69"/>
      <c r="C7" s="69"/>
      <c r="D7" s="56"/>
    </row>
    <row r="8" spans="1:9">
      <c r="A8" s="55" t="s">
        <v>52</v>
      </c>
      <c r="B8" s="55"/>
      <c r="C8" s="55"/>
      <c r="D8" s="55"/>
      <c r="E8" s="4"/>
      <c r="F8" s="4"/>
      <c r="G8" s="4"/>
    </row>
    <row r="9" spans="1:9">
      <c r="A9" s="61">
        <f>VERSEMENT*(1-(1+TAUX)^(-PERIODES))/TAUX*(1+TAUX)</f>
        <v>46532.071091356243</v>
      </c>
      <c r="B9" s="55"/>
      <c r="C9" s="55"/>
      <c r="D9" s="55"/>
      <c r="E9" s="4"/>
      <c r="F9" s="4"/>
      <c r="G9" s="4"/>
    </row>
    <row r="10" spans="1:9">
      <c r="A10"/>
      <c r="B10"/>
      <c r="C10"/>
      <c r="D10"/>
      <c r="E10" s="4"/>
      <c r="F10" s="4"/>
      <c r="G10" s="4"/>
      <c r="H10" s="21"/>
      <c r="I10" s="21"/>
    </row>
    <row r="11" spans="1:9">
      <c r="A11" s="22"/>
      <c r="B11" s="21"/>
      <c r="C11" s="21"/>
      <c r="D11"/>
      <c r="E11" s="4"/>
      <c r="F11" s="4"/>
      <c r="G11" s="4"/>
      <c r="H11" s="21"/>
      <c r="I11" s="21"/>
    </row>
    <row r="12" spans="1:9" ht="15.75">
      <c r="A12" s="69" t="s">
        <v>53</v>
      </c>
      <c r="B12" s="69"/>
      <c r="C12" s="69"/>
      <c r="D12"/>
      <c r="E12" s="4"/>
      <c r="F12" s="4"/>
      <c r="G12" s="4"/>
    </row>
    <row r="13" spans="1:9">
      <c r="A13" s="55" t="s">
        <v>54</v>
      </c>
      <c r="B13" s="55"/>
      <c r="C13" s="55"/>
      <c r="D13"/>
      <c r="E13" s="4"/>
      <c r="F13" s="4"/>
      <c r="G13" s="4"/>
    </row>
    <row r="14" spans="1:9">
      <c r="A14" s="61">
        <f>VERSEMENT*(1-(1+TAUX)^(-PERIODES))/TAUX</f>
        <v>44316.258182244041</v>
      </c>
      <c r="B14" s="55"/>
      <c r="C14" s="55"/>
      <c r="D14"/>
      <c r="E14" s="4"/>
      <c r="F14" s="4"/>
      <c r="G14" s="4"/>
    </row>
    <row r="15" spans="1:9">
      <c r="A15"/>
      <c r="B15"/>
      <c r="C15"/>
      <c r="D15"/>
    </row>
    <row r="16" spans="1:9" ht="15.75">
      <c r="A16" s="69" t="s">
        <v>51</v>
      </c>
      <c r="B16" s="69"/>
      <c r="C16" s="69"/>
      <c r="D16"/>
    </row>
    <row r="17" spans="1:4">
      <c r="A17" s="55" t="s">
        <v>55</v>
      </c>
      <c r="B17" s="55"/>
      <c r="C17" s="55"/>
      <c r="D17"/>
    </row>
    <row r="18" spans="1:4">
      <c r="A18" s="61">
        <f>PV(TAUX,PERIODES,-VERSEMENT,,1)</f>
        <v>46532.071091356251</v>
      </c>
      <c r="B18" s="55"/>
      <c r="C18" s="55"/>
      <c r="D18"/>
    </row>
    <row r="19" spans="1:4">
      <c r="A19"/>
      <c r="B19"/>
      <c r="C19"/>
      <c r="D19"/>
    </row>
    <row r="20" spans="1:4">
      <c r="D20"/>
    </row>
    <row r="21" spans="1:4" ht="15.75">
      <c r="A21" s="69" t="s">
        <v>53</v>
      </c>
      <c r="B21" s="69"/>
      <c r="C21" s="69"/>
      <c r="D21"/>
    </row>
    <row r="22" spans="1:4">
      <c r="A22" s="55" t="s">
        <v>56</v>
      </c>
      <c r="B22" s="55"/>
      <c r="C22" s="55"/>
      <c r="D22"/>
    </row>
    <row r="23" spans="1:4">
      <c r="A23" s="61">
        <f>PV(TAUX,PERIODES,-VERSEMENT,,0)</f>
        <v>44316.258182244048</v>
      </c>
      <c r="B23" s="55"/>
      <c r="C23" s="55"/>
      <c r="D23"/>
    </row>
    <row r="24" spans="1:4">
      <c r="A24"/>
      <c r="B24"/>
      <c r="C24"/>
      <c r="D24"/>
    </row>
  </sheetData>
  <mergeCells count="4">
    <mergeCell ref="A21:C21"/>
    <mergeCell ref="A16:C16"/>
    <mergeCell ref="A12:C12"/>
    <mergeCell ref="A7:C7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>
    <oddHeader>&amp;F</oddHeader>
    <oddFooter>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A1:I44"/>
  <sheetViews>
    <sheetView showGridLines="0" zoomScaleNormal="100" workbookViewId="0"/>
  </sheetViews>
  <sheetFormatPr baseColWidth="10" defaultRowHeight="15"/>
  <cols>
    <col min="1" max="1" width="19.625" style="2" customWidth="1"/>
    <col min="2" max="3" width="12" style="2" customWidth="1"/>
    <col min="4" max="4" width="14" style="2" customWidth="1"/>
    <col min="5" max="5" width="12" style="2" customWidth="1"/>
    <col min="6" max="6" width="12.125" style="2" bestFit="1" customWidth="1"/>
    <col min="7" max="16384" width="11" style="2"/>
  </cols>
  <sheetData>
    <row r="1" spans="1:6" ht="18">
      <c r="A1" s="57" t="s">
        <v>0</v>
      </c>
      <c r="B1" s="57"/>
      <c r="C1" s="57"/>
      <c r="D1" s="57"/>
    </row>
    <row r="2" spans="1:6" ht="3" customHeight="1"/>
    <row r="3" spans="1:6">
      <c r="A3" s="36" t="s">
        <v>1</v>
      </c>
      <c r="B3" s="36" t="s">
        <v>2</v>
      </c>
      <c r="C3" s="36" t="s">
        <v>3</v>
      </c>
      <c r="D3" s="36" t="s">
        <v>4</v>
      </c>
      <c r="E3" s="36" t="s">
        <v>76</v>
      </c>
      <c r="F3" s="36" t="s">
        <v>5</v>
      </c>
    </row>
    <row r="4" spans="1:6">
      <c r="A4" s="36">
        <v>1</v>
      </c>
      <c r="B4" s="44">
        <v>0</v>
      </c>
      <c r="C4" s="44">
        <f t="shared" ref="C4:C15" si="0">B4*TAUX</f>
        <v>0</v>
      </c>
      <c r="D4" s="44">
        <v>5000</v>
      </c>
      <c r="E4" s="36">
        <f t="shared" ref="E4:E15" si="1">D4*TAUX</f>
        <v>250</v>
      </c>
      <c r="F4" s="44">
        <f t="shared" ref="F4:F16" si="2">B4+C4+D4+E4</f>
        <v>5250</v>
      </c>
    </row>
    <row r="5" spans="1:6">
      <c r="A5" s="36">
        <f t="shared" ref="A5:A16" si="3">A4+1</f>
        <v>2</v>
      </c>
      <c r="B5" s="44">
        <f t="shared" ref="B5:B16" si="4">F4</f>
        <v>5250</v>
      </c>
      <c r="C5" s="44">
        <f t="shared" si="0"/>
        <v>262.5</v>
      </c>
      <c r="D5" s="44">
        <f t="shared" ref="D5:D15" si="5">VERSEMENT</f>
        <v>5000</v>
      </c>
      <c r="E5" s="36">
        <f t="shared" si="1"/>
        <v>250</v>
      </c>
      <c r="F5" s="44">
        <f t="shared" si="2"/>
        <v>10762.5</v>
      </c>
    </row>
    <row r="6" spans="1:6">
      <c r="A6" s="36">
        <f t="shared" si="3"/>
        <v>3</v>
      </c>
      <c r="B6" s="44">
        <f t="shared" si="4"/>
        <v>10762.5</v>
      </c>
      <c r="C6" s="44">
        <f t="shared" si="0"/>
        <v>538.125</v>
      </c>
      <c r="D6" s="44">
        <f t="shared" si="5"/>
        <v>5000</v>
      </c>
      <c r="E6" s="36">
        <f t="shared" si="1"/>
        <v>250</v>
      </c>
      <c r="F6" s="44">
        <f t="shared" si="2"/>
        <v>16550.625</v>
      </c>
    </row>
    <row r="7" spans="1:6">
      <c r="A7" s="36">
        <f t="shared" si="3"/>
        <v>4</v>
      </c>
      <c r="B7" s="44">
        <f t="shared" si="4"/>
        <v>16550.625</v>
      </c>
      <c r="C7" s="44">
        <f t="shared" si="0"/>
        <v>827.53125</v>
      </c>
      <c r="D7" s="44">
        <f t="shared" si="5"/>
        <v>5000</v>
      </c>
      <c r="E7" s="36">
        <f t="shared" si="1"/>
        <v>250</v>
      </c>
      <c r="F7" s="44">
        <f t="shared" si="2"/>
        <v>22628.15625</v>
      </c>
    </row>
    <row r="8" spans="1:6">
      <c r="A8" s="36">
        <f t="shared" si="3"/>
        <v>5</v>
      </c>
      <c r="B8" s="44">
        <f t="shared" si="4"/>
        <v>22628.15625</v>
      </c>
      <c r="C8" s="44">
        <f t="shared" si="0"/>
        <v>1131.4078125000001</v>
      </c>
      <c r="D8" s="44">
        <f t="shared" si="5"/>
        <v>5000</v>
      </c>
      <c r="E8" s="36">
        <f t="shared" si="1"/>
        <v>250</v>
      </c>
      <c r="F8" s="44">
        <f t="shared" si="2"/>
        <v>29009.564062500001</v>
      </c>
    </row>
    <row r="9" spans="1:6">
      <c r="A9" s="36">
        <f t="shared" si="3"/>
        <v>6</v>
      </c>
      <c r="B9" s="44">
        <f t="shared" si="4"/>
        <v>29009.564062500001</v>
      </c>
      <c r="C9" s="44">
        <f t="shared" si="0"/>
        <v>1450.4782031250002</v>
      </c>
      <c r="D9" s="44">
        <f t="shared" si="5"/>
        <v>5000</v>
      </c>
      <c r="E9" s="36">
        <f t="shared" si="1"/>
        <v>250</v>
      </c>
      <c r="F9" s="44">
        <f t="shared" si="2"/>
        <v>35710.042265625001</v>
      </c>
    </row>
    <row r="10" spans="1:6">
      <c r="A10" s="36">
        <f t="shared" si="3"/>
        <v>7</v>
      </c>
      <c r="B10" s="44">
        <f t="shared" si="4"/>
        <v>35710.042265625001</v>
      </c>
      <c r="C10" s="44">
        <f t="shared" si="0"/>
        <v>1785.5021132812501</v>
      </c>
      <c r="D10" s="44">
        <f t="shared" si="5"/>
        <v>5000</v>
      </c>
      <c r="E10" s="36">
        <f t="shared" si="1"/>
        <v>250</v>
      </c>
      <c r="F10" s="44">
        <f t="shared" si="2"/>
        <v>42745.544378906248</v>
      </c>
    </row>
    <row r="11" spans="1:6">
      <c r="A11" s="36">
        <f t="shared" si="3"/>
        <v>8</v>
      </c>
      <c r="B11" s="44">
        <f t="shared" si="4"/>
        <v>42745.544378906248</v>
      </c>
      <c r="C11" s="44">
        <f t="shared" si="0"/>
        <v>2137.2772189453126</v>
      </c>
      <c r="D11" s="44">
        <f t="shared" si="5"/>
        <v>5000</v>
      </c>
      <c r="E11" s="36">
        <f t="shared" si="1"/>
        <v>250</v>
      </c>
      <c r="F11" s="44">
        <f t="shared" si="2"/>
        <v>50132.821597851558</v>
      </c>
    </row>
    <row r="12" spans="1:6">
      <c r="A12" s="36">
        <f t="shared" si="3"/>
        <v>9</v>
      </c>
      <c r="B12" s="44">
        <f t="shared" si="4"/>
        <v>50132.821597851558</v>
      </c>
      <c r="C12" s="44">
        <f t="shared" si="0"/>
        <v>2506.6410798925781</v>
      </c>
      <c r="D12" s="44">
        <f t="shared" si="5"/>
        <v>5000</v>
      </c>
      <c r="E12" s="36">
        <f t="shared" si="1"/>
        <v>250</v>
      </c>
      <c r="F12" s="44">
        <f t="shared" si="2"/>
        <v>57889.462677744137</v>
      </c>
    </row>
    <row r="13" spans="1:6">
      <c r="A13" s="36">
        <f t="shared" si="3"/>
        <v>10</v>
      </c>
      <c r="B13" s="44">
        <f t="shared" si="4"/>
        <v>57889.462677744137</v>
      </c>
      <c r="C13" s="44">
        <f t="shared" si="0"/>
        <v>2894.473133887207</v>
      </c>
      <c r="D13" s="44">
        <f t="shared" si="5"/>
        <v>5000</v>
      </c>
      <c r="E13" s="36">
        <f t="shared" si="1"/>
        <v>250</v>
      </c>
      <c r="F13" s="44">
        <f t="shared" si="2"/>
        <v>66033.935811631352</v>
      </c>
    </row>
    <row r="14" spans="1:6">
      <c r="A14" s="36">
        <f t="shared" si="3"/>
        <v>11</v>
      </c>
      <c r="B14" s="44">
        <f t="shared" si="4"/>
        <v>66033.935811631352</v>
      </c>
      <c r="C14" s="44">
        <f t="shared" si="0"/>
        <v>3301.6967905815677</v>
      </c>
      <c r="D14" s="44">
        <f t="shared" si="5"/>
        <v>5000</v>
      </c>
      <c r="E14" s="36">
        <f t="shared" si="1"/>
        <v>250</v>
      </c>
      <c r="F14" s="44">
        <f t="shared" si="2"/>
        <v>74585.632602212921</v>
      </c>
    </row>
    <row r="15" spans="1:6">
      <c r="A15" s="36">
        <f t="shared" si="3"/>
        <v>12</v>
      </c>
      <c r="B15" s="44">
        <f t="shared" si="4"/>
        <v>74585.632602212921</v>
      </c>
      <c r="C15" s="44">
        <f t="shared" si="0"/>
        <v>3729.2816301106463</v>
      </c>
      <c r="D15" s="44">
        <f t="shared" si="5"/>
        <v>5000</v>
      </c>
      <c r="E15" s="36">
        <f t="shared" si="1"/>
        <v>250</v>
      </c>
      <c r="F15" s="44">
        <f t="shared" si="2"/>
        <v>83564.914232323572</v>
      </c>
    </row>
    <row r="16" spans="1:6">
      <c r="A16" s="36">
        <f t="shared" si="3"/>
        <v>13</v>
      </c>
      <c r="B16" s="44">
        <f t="shared" si="4"/>
        <v>83564.914232323572</v>
      </c>
      <c r="C16" s="44">
        <v>0</v>
      </c>
      <c r="D16" s="36">
        <v>0</v>
      </c>
      <c r="E16" s="36">
        <v>0</v>
      </c>
      <c r="F16" s="44">
        <f t="shared" si="2"/>
        <v>83564.914232323572</v>
      </c>
    </row>
    <row r="17" spans="1:9">
      <c r="A17"/>
      <c r="B17"/>
      <c r="C17"/>
      <c r="D17"/>
      <c r="E17"/>
      <c r="F17"/>
    </row>
    <row r="18" spans="1:9">
      <c r="A18" s="55" t="s">
        <v>6</v>
      </c>
      <c r="B18" s="55">
        <v>12</v>
      </c>
      <c r="C18"/>
      <c r="D18"/>
      <c r="E18"/>
      <c r="F18"/>
    </row>
    <row r="19" spans="1:9">
      <c r="A19" s="55" t="s">
        <v>7</v>
      </c>
      <c r="B19" s="55">
        <v>5000</v>
      </c>
      <c r="C19"/>
      <c r="D19"/>
      <c r="E19"/>
      <c r="F19"/>
    </row>
    <row r="20" spans="1:9">
      <c r="A20" s="55" t="s">
        <v>8</v>
      </c>
      <c r="B20" s="58">
        <v>0.05</v>
      </c>
      <c r="C20"/>
      <c r="D20"/>
      <c r="E20"/>
      <c r="F20"/>
      <c r="G20" s="3"/>
      <c r="H20" s="3"/>
    </row>
    <row r="21" spans="1:9" ht="6" customHeight="1"/>
    <row r="22" spans="1:9" ht="15.75">
      <c r="A22" s="69" t="s">
        <v>9</v>
      </c>
      <c r="B22" s="69"/>
      <c r="C22" s="69"/>
      <c r="D22" s="4"/>
      <c r="G22" s="4"/>
      <c r="H22" s="4"/>
      <c r="I22" s="4"/>
    </row>
    <row r="23" spans="1:9">
      <c r="A23" s="55" t="s">
        <v>10</v>
      </c>
      <c r="B23" s="55"/>
      <c r="C23" s="55"/>
      <c r="D23" s="4"/>
      <c r="G23" s="4"/>
      <c r="H23" s="4"/>
      <c r="I23" s="4"/>
    </row>
    <row r="24" spans="1:9">
      <c r="A24" s="55">
        <f>NPER(TAUX,-VERSEMENT,,VAL.CAPITAL,1)</f>
        <v>11.999999999999989</v>
      </c>
      <c r="B24" s="55"/>
      <c r="C24" s="55"/>
      <c r="D24" s="4"/>
      <c r="G24" s="4"/>
      <c r="H24" s="4"/>
      <c r="I24" s="4"/>
    </row>
    <row r="25" spans="1:9" ht="6.75" customHeight="1">
      <c r="A25" s="3"/>
      <c r="B25" s="3"/>
      <c r="C25" s="3"/>
      <c r="D25" s="4"/>
      <c r="F25" s="3"/>
      <c r="G25" s="4"/>
      <c r="H25" s="4"/>
      <c r="I25" s="4"/>
    </row>
    <row r="26" spans="1:9" ht="15.75">
      <c r="A26" s="69" t="s">
        <v>9</v>
      </c>
      <c r="B26" s="69"/>
      <c r="C26" s="69"/>
      <c r="D26" s="4"/>
      <c r="G26" s="4"/>
      <c r="H26" s="4"/>
      <c r="I26" s="4"/>
    </row>
    <row r="27" spans="1:9">
      <c r="A27" s="55" t="s">
        <v>11</v>
      </c>
      <c r="B27" s="55"/>
      <c r="C27" s="55"/>
      <c r="D27" s="4"/>
      <c r="G27" s="4"/>
      <c r="H27" s="4"/>
      <c r="I27" s="4"/>
    </row>
    <row r="28" spans="1:9">
      <c r="A28" s="60">
        <f>NPER(TAUX,-VERSEMENT,,VAL.CAPITAL,0)</f>
        <v>12.449193097092049</v>
      </c>
      <c r="B28" s="55"/>
      <c r="C28" s="55"/>
      <c r="D28" s="4"/>
      <c r="G28" s="4"/>
      <c r="H28" s="4"/>
      <c r="I28" s="4"/>
    </row>
    <row r="29" spans="1:9" ht="18" customHeight="1"/>
    <row r="30" spans="1:9" ht="18" customHeight="1">
      <c r="A30" s="69" t="s">
        <v>12</v>
      </c>
      <c r="B30" s="69"/>
      <c r="C30" s="69"/>
      <c r="D30" s="3"/>
      <c r="E30" s="3"/>
      <c r="F30" s="3"/>
      <c r="G30" s="3"/>
      <c r="H30" s="3"/>
    </row>
    <row r="31" spans="1:9" ht="18" customHeight="1">
      <c r="A31" s="55" t="s">
        <v>13</v>
      </c>
      <c r="B31" s="55"/>
      <c r="C31" s="55"/>
      <c r="D31" s="3"/>
      <c r="E31" s="3"/>
      <c r="F31" s="3"/>
      <c r="G31" s="3"/>
      <c r="H31" s="3"/>
    </row>
    <row r="32" spans="1:9" ht="18" customHeight="1">
      <c r="A32" s="61">
        <f>FV(TAUX,PERIODES,-VERSEMENT,,1)</f>
        <v>83564.914232323557</v>
      </c>
      <c r="B32" s="55"/>
      <c r="C32" s="55"/>
      <c r="D32" s="3"/>
      <c r="E32" s="3"/>
      <c r="F32" s="3"/>
      <c r="G32" s="3"/>
      <c r="H32" s="3"/>
    </row>
    <row r="33" spans="1:8">
      <c r="D33" s="4"/>
      <c r="E33" s="3"/>
      <c r="F33" s="3"/>
      <c r="G33" s="3"/>
      <c r="H33" s="3"/>
    </row>
    <row r="34" spans="1:8" ht="15.75" customHeight="1">
      <c r="A34" s="69" t="s">
        <v>14</v>
      </c>
      <c r="B34" s="69"/>
      <c r="C34" s="69"/>
      <c r="D34" s="4"/>
      <c r="E34" s="3"/>
      <c r="F34" s="3"/>
      <c r="G34" s="3"/>
      <c r="H34" s="3"/>
    </row>
    <row r="35" spans="1:8">
      <c r="A35" s="55" t="s">
        <v>15</v>
      </c>
      <c r="B35" s="55"/>
      <c r="C35" s="55"/>
      <c r="D35" s="4"/>
      <c r="E35" s="3"/>
      <c r="F35" s="3"/>
      <c r="G35" s="3"/>
      <c r="H35" s="3"/>
    </row>
    <row r="36" spans="1:8">
      <c r="A36" s="61">
        <f>FV(TAUX,PERIODES,-VERSEMENT,,0)</f>
        <v>79585.632602212921</v>
      </c>
      <c r="B36" s="55"/>
      <c r="C36" s="55"/>
      <c r="D36" s="4"/>
      <c r="E36" s="3"/>
      <c r="F36" s="3"/>
      <c r="G36" s="3"/>
      <c r="H36" s="3"/>
    </row>
    <row r="37" spans="1:8">
      <c r="B37" s="4"/>
      <c r="C37" s="4"/>
      <c r="D37" s="4"/>
      <c r="E37" s="3"/>
      <c r="F37" s="3"/>
      <c r="G37" s="3"/>
      <c r="H37" s="3"/>
    </row>
    <row r="38" spans="1:8">
      <c r="B38" s="4"/>
      <c r="C38" s="4"/>
      <c r="D38" s="4"/>
      <c r="E38" s="3"/>
      <c r="F38" s="3"/>
      <c r="G38" s="3"/>
      <c r="H38" s="3"/>
    </row>
    <row r="39" spans="1:8" ht="12.75" customHeight="1">
      <c r="B39" s="4"/>
      <c r="C39" s="4"/>
      <c r="D39" s="4"/>
      <c r="E39" s="3"/>
      <c r="F39" s="3"/>
      <c r="G39" s="3"/>
      <c r="H39" s="3"/>
    </row>
    <row r="40" spans="1:8" ht="15" customHeight="1">
      <c r="C40" s="5"/>
      <c r="D40" s="3"/>
      <c r="E40" s="3"/>
      <c r="F40" s="3"/>
      <c r="G40" s="3"/>
      <c r="H40" s="3"/>
    </row>
    <row r="41" spans="1:8">
      <c r="C41" s="5"/>
      <c r="D41" s="3"/>
      <c r="E41" s="3"/>
      <c r="F41" s="3"/>
      <c r="G41" s="3"/>
      <c r="H41" s="3"/>
    </row>
    <row r="42" spans="1:8">
      <c r="C42" s="5"/>
      <c r="D42" s="3"/>
      <c r="E42" s="3"/>
      <c r="F42" s="3"/>
      <c r="G42" s="3"/>
      <c r="H42" s="3"/>
    </row>
    <row r="43" spans="1:8">
      <c r="C43" s="5"/>
      <c r="D43" s="3"/>
      <c r="E43" s="3"/>
      <c r="F43" s="3"/>
      <c r="G43" s="3"/>
      <c r="H43" s="3"/>
    </row>
    <row r="44" spans="1:8">
      <c r="C44" s="5"/>
      <c r="D44" s="3"/>
      <c r="E44" s="3"/>
      <c r="F44" s="3"/>
      <c r="G44" s="3"/>
      <c r="H44" s="3"/>
    </row>
  </sheetData>
  <mergeCells count="4">
    <mergeCell ref="A22:C22"/>
    <mergeCell ref="A26:C26"/>
    <mergeCell ref="A30:C30"/>
    <mergeCell ref="A34:C34"/>
  </mergeCells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X225"/>
  <sheetViews>
    <sheetView showGridLines="0" zoomScaleNormal="100" workbookViewId="0">
      <pane ySplit="5760" topLeftCell="A215"/>
      <selection pane="bottomLeft" activeCell="R215" sqref="R215"/>
    </sheetView>
  </sheetViews>
  <sheetFormatPr baseColWidth="10" defaultColWidth="9" defaultRowHeight="15"/>
  <cols>
    <col min="1" max="1" width="14.875" style="4" customWidth="1"/>
    <col min="2" max="2" width="11.75" style="4" customWidth="1"/>
    <col min="3" max="3" width="8.75" style="4" customWidth="1"/>
    <col min="4" max="7" width="9.75" style="4" customWidth="1"/>
    <col min="8" max="8" width="13.25" style="4" customWidth="1"/>
    <col min="9" max="9" width="10.75" style="4" customWidth="1"/>
    <col min="10" max="10" width="12" style="4" customWidth="1"/>
    <col min="11" max="16384" width="9" style="4"/>
  </cols>
  <sheetData>
    <row r="1" spans="1:24" ht="24" customHeight="1">
      <c r="A1" s="59" t="s">
        <v>57</v>
      </c>
      <c r="B1" s="59"/>
      <c r="C1" s="59"/>
      <c r="D1" s="59"/>
      <c r="E1" s="59"/>
      <c r="F1" s="59"/>
      <c r="G1" s="59"/>
      <c r="H1" s="59"/>
      <c r="I1" s="59"/>
      <c r="O1" s="6"/>
      <c r="P1" s="7"/>
      <c r="Q1" s="8"/>
      <c r="R1" s="9"/>
      <c r="S1" s="9"/>
      <c r="T1" s="9"/>
      <c r="U1" s="9"/>
      <c r="V1" s="9"/>
      <c r="W1" s="9"/>
    </row>
    <row r="2" spans="1:24" ht="10.5" customHeight="1">
      <c r="A2" s="1"/>
      <c r="O2" s="6"/>
      <c r="P2" s="7"/>
      <c r="Q2" s="8"/>
      <c r="R2" s="9"/>
      <c r="S2" s="9"/>
      <c r="T2" s="9"/>
      <c r="U2" s="9"/>
      <c r="V2" s="9"/>
      <c r="W2" s="9"/>
    </row>
    <row r="3" spans="1:24">
      <c r="A3" s="55" t="s">
        <v>58</v>
      </c>
      <c r="B3" s="61">
        <f>PMT(TAUX,PERIODES,-PRINCIPAL,,0)</f>
        <v>1042.4406886546985</v>
      </c>
      <c r="C3"/>
      <c r="D3" s="61">
        <f>PMT(TAUX,PERIODES,-PRINCIPAL,,0)</f>
        <v>1042.4406886546985</v>
      </c>
      <c r="E3" s="55" t="s">
        <v>73</v>
      </c>
      <c r="F3" s="55"/>
      <c r="G3" s="55"/>
      <c r="H3" s="55"/>
      <c r="O3" s="6"/>
      <c r="P3" s="7"/>
      <c r="Q3" s="8"/>
      <c r="R3" s="9"/>
      <c r="S3" s="9"/>
      <c r="T3" s="9"/>
      <c r="U3" s="9"/>
      <c r="V3" s="9"/>
      <c r="W3" s="9"/>
    </row>
    <row r="4" spans="1:24">
      <c r="A4" s="55" t="s">
        <v>59</v>
      </c>
      <c r="B4" s="61">
        <f>IPMT(TAUX,No,PERIODES,-PRINCIPAL,,0)</f>
        <v>602.71700006151752</v>
      </c>
      <c r="C4"/>
      <c r="D4" s="61">
        <f>IPMT(TAUX,No,PERIODES,-PRINCIPAL,,0)</f>
        <v>602.71700006151752</v>
      </c>
      <c r="E4" s="55" t="s">
        <v>74</v>
      </c>
      <c r="F4" s="55"/>
      <c r="G4" s="55"/>
      <c r="H4" s="55"/>
      <c r="O4" s="6"/>
      <c r="P4" s="7"/>
      <c r="Q4" s="8"/>
      <c r="R4" s="9"/>
      <c r="S4" s="9"/>
      <c r="T4" s="9"/>
      <c r="U4" s="9"/>
      <c r="V4" s="9"/>
      <c r="W4" s="9"/>
    </row>
    <row r="5" spans="1:24">
      <c r="A5" s="55" t="s">
        <v>60</v>
      </c>
      <c r="B5" s="55">
        <v>3</v>
      </c>
      <c r="C5"/>
      <c r="D5"/>
      <c r="E5"/>
      <c r="F5"/>
      <c r="G5"/>
      <c r="H5"/>
      <c r="O5" s="6"/>
      <c r="P5" s="7"/>
      <c r="Q5" s="8"/>
      <c r="R5" s="9"/>
      <c r="S5" s="9"/>
      <c r="T5" s="9"/>
      <c r="U5" s="9"/>
      <c r="V5" s="9"/>
      <c r="W5" s="9"/>
    </row>
    <row r="6" spans="1:24">
      <c r="A6" s="55" t="s">
        <v>2</v>
      </c>
      <c r="B6" s="61">
        <f>PPMT(TAUX,No,PERIODES,-PRINCIPAL,,0)</f>
        <v>439.72368859318095</v>
      </c>
      <c r="C6"/>
      <c r="D6" s="61">
        <f>PPMT(TAUX,No,PERIODES,-PRINCIPAL,,0)</f>
        <v>439.72368859318095</v>
      </c>
      <c r="E6" s="55" t="s">
        <v>75</v>
      </c>
      <c r="F6" s="55"/>
      <c r="G6" s="55"/>
      <c r="H6" s="55"/>
      <c r="O6" s="6"/>
      <c r="P6" s="9"/>
      <c r="Q6" s="9"/>
      <c r="R6" s="10"/>
      <c r="S6" s="10"/>
      <c r="T6" s="10"/>
      <c r="U6" s="10"/>
      <c r="V6" s="10"/>
      <c r="W6" s="10"/>
    </row>
    <row r="7" spans="1:24">
      <c r="A7" s="33"/>
      <c r="B7" s="37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>
      <c r="A8" s="66" t="s">
        <v>61</v>
      </c>
      <c r="B8" s="68">
        <v>150000</v>
      </c>
      <c r="C8" s="11"/>
      <c r="D8" s="42" t="s">
        <v>1</v>
      </c>
      <c r="E8" s="42" t="s">
        <v>3</v>
      </c>
      <c r="F8" s="42" t="s">
        <v>2</v>
      </c>
      <c r="G8" s="42" t="s">
        <v>62</v>
      </c>
      <c r="H8" s="42" t="s">
        <v>63</v>
      </c>
      <c r="I8" s="42" t="s">
        <v>64</v>
      </c>
      <c r="J8" s="42" t="s">
        <v>65</v>
      </c>
      <c r="O8" s="7"/>
      <c r="P8" s="10"/>
      <c r="Q8" s="10"/>
      <c r="R8" s="10"/>
      <c r="S8" s="10"/>
      <c r="T8" s="10"/>
      <c r="U8" s="10"/>
      <c r="V8" s="10"/>
      <c r="W8" s="10"/>
    </row>
    <row r="9" spans="1:24">
      <c r="A9" s="55" t="s">
        <v>66</v>
      </c>
      <c r="B9" s="58">
        <f>$B$11*$B$12/$B$13</f>
        <v>4.0416666666666665E-3</v>
      </c>
      <c r="C9" s="12"/>
      <c r="D9" s="42">
        <v>1</v>
      </c>
      <c r="E9" s="41">
        <f>B8*B9</f>
        <v>606.25</v>
      </c>
      <c r="F9" s="41">
        <f>B18-E9</f>
        <v>436.19068865468762</v>
      </c>
      <c r="G9" s="43">
        <f t="shared" ref="G9:G40" si="0">SUM(E9:F9)</f>
        <v>1042.4406886546876</v>
      </c>
      <c r="H9" s="41">
        <f>F9</f>
        <v>436.19068865468762</v>
      </c>
      <c r="I9" s="41">
        <f>E9</f>
        <v>606.25</v>
      </c>
      <c r="J9" s="43">
        <f t="shared" ref="J9:J40" si="1">$B$8-H9</f>
        <v>149563.80931134531</v>
      </c>
      <c r="O9" s="7"/>
      <c r="P9" s="10"/>
      <c r="Q9" s="10"/>
      <c r="R9" s="10"/>
      <c r="S9" s="10"/>
      <c r="T9" s="10"/>
      <c r="U9" s="10"/>
      <c r="V9" s="10"/>
      <c r="W9" s="10"/>
    </row>
    <row r="10" spans="1:24">
      <c r="A10" s="55" t="s">
        <v>67</v>
      </c>
      <c r="B10" s="55">
        <f>$B$13*$B$14</f>
        <v>216</v>
      </c>
      <c r="C10" s="13"/>
      <c r="D10" s="42">
        <f t="shared" ref="D10:D41" si="2">D9+1</f>
        <v>2</v>
      </c>
      <c r="E10" s="41">
        <f t="shared" ref="E10:E41" si="3">(+$B$8-H9)*$B$9</f>
        <v>604.48706263335396</v>
      </c>
      <c r="F10" s="41">
        <f t="shared" ref="F10:F41" si="4">$B$18-E10</f>
        <v>437.95362602133366</v>
      </c>
      <c r="G10" s="43">
        <f t="shared" si="0"/>
        <v>1042.4406886546876</v>
      </c>
      <c r="H10" s="41">
        <f t="shared" ref="H10:H41" si="5">H9+F10</f>
        <v>874.14431467602128</v>
      </c>
      <c r="I10" s="41">
        <f t="shared" ref="I10:I41" si="6">I9+E10</f>
        <v>1210.7370626333541</v>
      </c>
      <c r="J10" s="43">
        <f t="shared" si="1"/>
        <v>149125.85568532397</v>
      </c>
      <c r="O10" s="7"/>
      <c r="P10" s="10"/>
      <c r="Q10" s="10"/>
      <c r="R10" s="10"/>
      <c r="S10" s="10"/>
      <c r="T10" s="10"/>
      <c r="U10" s="10"/>
      <c r="V10" s="10"/>
      <c r="W10" s="10"/>
    </row>
    <row r="11" spans="1:24" ht="15.75">
      <c r="A11" s="66" t="s">
        <v>68</v>
      </c>
      <c r="B11" s="67">
        <v>4.8500000000000001E-2</v>
      </c>
      <c r="D11" s="42">
        <f t="shared" si="2"/>
        <v>3</v>
      </c>
      <c r="E11" s="41">
        <f t="shared" si="3"/>
        <v>602.71700006151764</v>
      </c>
      <c r="F11" s="41">
        <f t="shared" si="4"/>
        <v>439.72368859316998</v>
      </c>
      <c r="G11" s="43">
        <f t="shared" si="0"/>
        <v>1042.4406886546876</v>
      </c>
      <c r="H11" s="41">
        <f t="shared" si="5"/>
        <v>1313.8680032691914</v>
      </c>
      <c r="I11" s="41">
        <f t="shared" si="6"/>
        <v>1813.4540626948717</v>
      </c>
      <c r="J11" s="43">
        <f t="shared" si="1"/>
        <v>148686.13199673081</v>
      </c>
      <c r="O11" s="7"/>
      <c r="P11" s="10"/>
      <c r="Q11" s="10"/>
      <c r="R11" s="10"/>
      <c r="S11" s="10"/>
      <c r="T11" s="10"/>
      <c r="U11" s="10"/>
      <c r="V11" s="10"/>
      <c r="W11" s="10"/>
    </row>
    <row r="12" spans="1:24">
      <c r="A12" s="55" t="s">
        <v>69</v>
      </c>
      <c r="B12" s="55">
        <v>1</v>
      </c>
      <c r="D12" s="42">
        <f t="shared" si="2"/>
        <v>4</v>
      </c>
      <c r="E12" s="41">
        <f t="shared" si="3"/>
        <v>600.93978348678695</v>
      </c>
      <c r="F12" s="41">
        <f t="shared" si="4"/>
        <v>441.50090516790067</v>
      </c>
      <c r="G12" s="43">
        <f t="shared" si="0"/>
        <v>1042.4406886546876</v>
      </c>
      <c r="H12" s="41">
        <f t="shared" si="5"/>
        <v>1755.3689084370922</v>
      </c>
      <c r="I12" s="41">
        <f t="shared" si="6"/>
        <v>2414.3938461816588</v>
      </c>
      <c r="J12" s="43">
        <f t="shared" si="1"/>
        <v>148244.63109156291</v>
      </c>
      <c r="O12" s="7"/>
      <c r="P12" s="10"/>
      <c r="Q12" s="10"/>
      <c r="R12" s="10"/>
      <c r="S12" s="10"/>
      <c r="T12" s="10"/>
      <c r="U12" s="10"/>
      <c r="V12" s="10"/>
      <c r="W12" s="10"/>
    </row>
    <row r="13" spans="1:24">
      <c r="A13" s="55" t="s">
        <v>70</v>
      </c>
      <c r="B13" s="55">
        <v>12</v>
      </c>
      <c r="D13" s="42">
        <f t="shared" si="2"/>
        <v>5</v>
      </c>
      <c r="E13" s="41">
        <f t="shared" si="3"/>
        <v>599.1553839950667</v>
      </c>
      <c r="F13" s="41">
        <f t="shared" si="4"/>
        <v>443.28530465962092</v>
      </c>
      <c r="G13" s="43">
        <f t="shared" si="0"/>
        <v>1042.4406886546876</v>
      </c>
      <c r="H13" s="41">
        <f t="shared" si="5"/>
        <v>2198.6542130967132</v>
      </c>
      <c r="I13" s="41">
        <f t="shared" si="6"/>
        <v>3013.5492301767254</v>
      </c>
      <c r="J13" s="43">
        <f t="shared" si="1"/>
        <v>147801.34578690329</v>
      </c>
      <c r="O13" s="7"/>
      <c r="P13" s="10"/>
      <c r="Q13" s="10"/>
      <c r="R13" s="10"/>
      <c r="S13" s="10"/>
      <c r="T13" s="10"/>
      <c r="U13" s="10"/>
      <c r="V13" s="10"/>
      <c r="W13" s="10"/>
    </row>
    <row r="14" spans="1:24" ht="15.75">
      <c r="A14" s="66" t="s">
        <v>71</v>
      </c>
      <c r="B14" s="66">
        <v>18</v>
      </c>
      <c r="D14" s="42">
        <f t="shared" si="2"/>
        <v>6</v>
      </c>
      <c r="E14" s="41">
        <f t="shared" si="3"/>
        <v>597.36377255540071</v>
      </c>
      <c r="F14" s="41">
        <f t="shared" si="4"/>
        <v>445.0769160992869</v>
      </c>
      <c r="G14" s="43">
        <f t="shared" si="0"/>
        <v>1042.4406886546876</v>
      </c>
      <c r="H14" s="41">
        <f t="shared" si="5"/>
        <v>2643.731129196</v>
      </c>
      <c r="I14" s="41">
        <f t="shared" si="6"/>
        <v>3610.9130027321262</v>
      </c>
      <c r="J14" s="43">
        <f t="shared" si="1"/>
        <v>147356.26887080399</v>
      </c>
      <c r="O14" s="7"/>
      <c r="P14" s="10"/>
      <c r="Q14" s="10"/>
      <c r="R14" s="10"/>
      <c r="S14" s="10"/>
      <c r="T14" s="10"/>
      <c r="U14" s="10"/>
      <c r="V14" s="10"/>
      <c r="W14" s="10"/>
    </row>
    <row r="15" spans="1:24">
      <c r="A15"/>
      <c r="B15" s="38"/>
      <c r="C15" s="14"/>
      <c r="D15" s="42">
        <f t="shared" si="2"/>
        <v>7</v>
      </c>
      <c r="E15" s="41">
        <f t="shared" si="3"/>
        <v>595.56492001949948</v>
      </c>
      <c r="F15" s="41">
        <f t="shared" si="4"/>
        <v>446.87576863518814</v>
      </c>
      <c r="G15" s="43">
        <f t="shared" si="0"/>
        <v>1042.4406886546876</v>
      </c>
      <c r="H15" s="41">
        <f t="shared" si="5"/>
        <v>3090.6068978311882</v>
      </c>
      <c r="I15" s="41">
        <f t="shared" si="6"/>
        <v>4206.4779227516256</v>
      </c>
      <c r="J15" s="43">
        <f t="shared" si="1"/>
        <v>146909.3931021688</v>
      </c>
      <c r="O15" s="7"/>
      <c r="P15" s="10"/>
      <c r="Q15" s="10"/>
      <c r="R15" s="10"/>
      <c r="S15" s="10"/>
      <c r="T15" s="10"/>
      <c r="U15" s="10"/>
      <c r="V15" s="10"/>
      <c r="W15" s="10"/>
    </row>
    <row r="16" spans="1:24">
      <c r="B16" s="39"/>
      <c r="C16" s="15"/>
      <c r="D16" s="42">
        <f t="shared" si="2"/>
        <v>8</v>
      </c>
      <c r="E16" s="41">
        <f t="shared" si="3"/>
        <v>593.7587971212655</v>
      </c>
      <c r="F16" s="41">
        <f t="shared" si="4"/>
        <v>448.68189153342212</v>
      </c>
      <c r="G16" s="43">
        <f t="shared" si="0"/>
        <v>1042.4406886546876</v>
      </c>
      <c r="H16" s="41">
        <f t="shared" si="5"/>
        <v>3539.2887893646102</v>
      </c>
      <c r="I16" s="41">
        <f t="shared" si="6"/>
        <v>4800.2367198728907</v>
      </c>
      <c r="J16" s="43">
        <f t="shared" si="1"/>
        <v>146460.7112106354</v>
      </c>
      <c r="O16" s="7"/>
      <c r="P16" s="10"/>
      <c r="Q16" s="10"/>
      <c r="R16" s="10"/>
      <c r="S16" s="10"/>
      <c r="T16" s="10"/>
      <c r="U16" s="10"/>
      <c r="V16" s="10"/>
      <c r="W16" s="10"/>
    </row>
    <row r="17" spans="1:23">
      <c r="A17" s="55" t="s">
        <v>72</v>
      </c>
      <c r="B17" s="61">
        <f>PMT($B$9,+$B$10,-+$B$8)</f>
        <v>1042.4406886546985</v>
      </c>
      <c r="C17" s="15"/>
      <c r="D17" s="42">
        <f t="shared" si="2"/>
        <v>9</v>
      </c>
      <c r="E17" s="41">
        <f t="shared" si="3"/>
        <v>591.94537447631808</v>
      </c>
      <c r="F17" s="41">
        <f t="shared" si="4"/>
        <v>450.49531417836954</v>
      </c>
      <c r="G17" s="43">
        <f t="shared" si="0"/>
        <v>1042.4406886546876</v>
      </c>
      <c r="H17" s="41">
        <f t="shared" si="5"/>
        <v>3989.7841035429797</v>
      </c>
      <c r="I17" s="41">
        <f t="shared" si="6"/>
        <v>5392.1820943492085</v>
      </c>
      <c r="J17" s="43">
        <f t="shared" si="1"/>
        <v>146010.21589645703</v>
      </c>
      <c r="O17" s="7"/>
      <c r="P17" s="10"/>
      <c r="Q17" s="10"/>
      <c r="R17" s="10"/>
      <c r="S17" s="10"/>
      <c r="T17" s="10"/>
      <c r="U17" s="10"/>
      <c r="V17" s="10"/>
      <c r="W17" s="10"/>
    </row>
    <row r="18" spans="1:23">
      <c r="A18" s="55" t="s">
        <v>72</v>
      </c>
      <c r="B18" s="61">
        <f>$B$8*$B$9/((1-(1+$B$9)^(-$B$10)))</f>
        <v>1042.4406886546876</v>
      </c>
      <c r="C18" s="15"/>
      <c r="D18" s="42">
        <f t="shared" si="2"/>
        <v>10</v>
      </c>
      <c r="E18" s="41">
        <f t="shared" si="3"/>
        <v>590.12462258151379</v>
      </c>
      <c r="F18" s="41">
        <f t="shared" si="4"/>
        <v>452.31606607317383</v>
      </c>
      <c r="G18" s="43">
        <f t="shared" si="0"/>
        <v>1042.4406886546876</v>
      </c>
      <c r="H18" s="41">
        <f t="shared" si="5"/>
        <v>4442.1001696161538</v>
      </c>
      <c r="I18" s="41">
        <f t="shared" si="6"/>
        <v>5982.3067169307224</v>
      </c>
      <c r="J18" s="43">
        <f t="shared" si="1"/>
        <v>145557.89983038386</v>
      </c>
      <c r="O18" s="7"/>
      <c r="P18" s="10"/>
      <c r="Q18" s="10"/>
      <c r="R18" s="10"/>
      <c r="S18" s="10"/>
      <c r="T18" s="10"/>
      <c r="U18" s="10"/>
      <c r="V18" s="10"/>
      <c r="W18" s="10"/>
    </row>
    <row r="19" spans="1:23">
      <c r="D19" s="42">
        <f t="shared" si="2"/>
        <v>11</v>
      </c>
      <c r="E19" s="41">
        <f t="shared" si="3"/>
        <v>588.29651181446809</v>
      </c>
      <c r="F19" s="41">
        <f t="shared" si="4"/>
        <v>454.14417684021953</v>
      </c>
      <c r="G19" s="43">
        <f t="shared" si="0"/>
        <v>1042.4406886546876</v>
      </c>
      <c r="H19" s="41">
        <f t="shared" si="5"/>
        <v>4896.244346456373</v>
      </c>
      <c r="I19" s="41">
        <f t="shared" si="6"/>
        <v>6570.6032287451908</v>
      </c>
      <c r="J19" s="43">
        <f t="shared" si="1"/>
        <v>145103.75565354363</v>
      </c>
      <c r="O19" s="7"/>
      <c r="P19" s="10"/>
      <c r="Q19" s="10"/>
      <c r="R19" s="10"/>
      <c r="S19" s="10"/>
      <c r="T19" s="10"/>
      <c r="U19" s="10"/>
      <c r="V19" s="10"/>
      <c r="W19" s="10"/>
    </row>
    <row r="20" spans="1:23">
      <c r="C20" s="16"/>
      <c r="D20" s="42">
        <f t="shared" si="2"/>
        <v>12</v>
      </c>
      <c r="E20" s="41">
        <f t="shared" si="3"/>
        <v>586.46101243307214</v>
      </c>
      <c r="F20" s="41">
        <f t="shared" si="4"/>
        <v>455.97967622161548</v>
      </c>
      <c r="G20" s="43">
        <f t="shared" si="0"/>
        <v>1042.4406886546876</v>
      </c>
      <c r="H20" s="41">
        <f t="shared" si="5"/>
        <v>5352.2240226779886</v>
      </c>
      <c r="I20" s="41">
        <f t="shared" si="6"/>
        <v>7157.0642411782628</v>
      </c>
      <c r="J20" s="43">
        <f t="shared" si="1"/>
        <v>144647.77597732202</v>
      </c>
      <c r="Q20" s="8"/>
      <c r="R20" s="9"/>
      <c r="S20" s="9"/>
      <c r="T20" s="9"/>
      <c r="U20" s="9"/>
      <c r="V20" s="9"/>
      <c r="W20" s="9"/>
    </row>
    <row r="21" spans="1:23">
      <c r="C21" s="17"/>
      <c r="D21" s="42">
        <f t="shared" si="2"/>
        <v>13</v>
      </c>
      <c r="E21" s="41">
        <f t="shared" si="3"/>
        <v>584.61809457500976</v>
      </c>
      <c r="F21" s="41">
        <f t="shared" si="4"/>
        <v>457.82259407967786</v>
      </c>
      <c r="G21" s="43">
        <f t="shared" si="0"/>
        <v>1042.4406886546876</v>
      </c>
      <c r="H21" s="41">
        <f t="shared" si="5"/>
        <v>5810.0466167576669</v>
      </c>
      <c r="I21" s="41">
        <f t="shared" si="6"/>
        <v>7741.6823357532721</v>
      </c>
      <c r="J21" s="43">
        <f t="shared" si="1"/>
        <v>144189.95338324233</v>
      </c>
    </row>
    <row r="22" spans="1:23">
      <c r="D22" s="42">
        <f t="shared" si="2"/>
        <v>14</v>
      </c>
      <c r="E22" s="41">
        <f t="shared" si="3"/>
        <v>582.76772825727107</v>
      </c>
      <c r="F22" s="41">
        <f t="shared" si="4"/>
        <v>459.67296039741655</v>
      </c>
      <c r="G22" s="43">
        <f t="shared" si="0"/>
        <v>1042.4406886546876</v>
      </c>
      <c r="H22" s="41">
        <f t="shared" si="5"/>
        <v>6269.7195771550832</v>
      </c>
      <c r="I22" s="41">
        <f t="shared" si="6"/>
        <v>8324.4500640105434</v>
      </c>
      <c r="J22" s="43">
        <f t="shared" si="1"/>
        <v>143730.28042284492</v>
      </c>
    </row>
    <row r="23" spans="1:23">
      <c r="D23" s="42">
        <f t="shared" si="2"/>
        <v>15</v>
      </c>
      <c r="E23" s="41">
        <f t="shared" si="3"/>
        <v>580.90988337566489</v>
      </c>
      <c r="F23" s="41">
        <f t="shared" si="4"/>
        <v>461.53080527902273</v>
      </c>
      <c r="G23" s="43">
        <f t="shared" si="0"/>
        <v>1042.4406886546876</v>
      </c>
      <c r="H23" s="41">
        <f t="shared" si="5"/>
        <v>6731.2503824341056</v>
      </c>
      <c r="I23" s="41">
        <f t="shared" si="6"/>
        <v>8905.3599473862087</v>
      </c>
      <c r="J23" s="43">
        <f t="shared" si="1"/>
        <v>143268.74961756589</v>
      </c>
    </row>
    <row r="24" spans="1:23">
      <c r="D24" s="42">
        <f t="shared" si="2"/>
        <v>16</v>
      </c>
      <c r="E24" s="41">
        <f t="shared" si="3"/>
        <v>579.04452970432874</v>
      </c>
      <c r="F24" s="41">
        <f t="shared" si="4"/>
        <v>463.39615895035888</v>
      </c>
      <c r="G24" s="43">
        <f t="shared" si="0"/>
        <v>1042.4406886546876</v>
      </c>
      <c r="H24" s="41">
        <f t="shared" si="5"/>
        <v>7194.6465413844644</v>
      </c>
      <c r="I24" s="41">
        <f t="shared" si="6"/>
        <v>9484.4044770905366</v>
      </c>
      <c r="J24" s="43">
        <f t="shared" si="1"/>
        <v>142805.35345861554</v>
      </c>
    </row>
    <row r="25" spans="1:23">
      <c r="D25" s="42">
        <f t="shared" si="2"/>
        <v>17</v>
      </c>
      <c r="E25" s="41">
        <f t="shared" si="3"/>
        <v>577.17163689523784</v>
      </c>
      <c r="F25" s="41">
        <f t="shared" si="4"/>
        <v>465.26905175944978</v>
      </c>
      <c r="G25" s="43">
        <f t="shared" si="0"/>
        <v>1042.4406886546876</v>
      </c>
      <c r="H25" s="41">
        <f t="shared" si="5"/>
        <v>7659.9155931439145</v>
      </c>
      <c r="I25" s="41">
        <f t="shared" si="6"/>
        <v>10061.576113985775</v>
      </c>
      <c r="J25" s="43">
        <f t="shared" si="1"/>
        <v>142340.0844068561</v>
      </c>
    </row>
    <row r="26" spans="1:23">
      <c r="D26" s="42">
        <f t="shared" si="2"/>
        <v>18</v>
      </c>
      <c r="E26" s="41">
        <f t="shared" si="3"/>
        <v>575.29117447771</v>
      </c>
      <c r="F26" s="41">
        <f t="shared" si="4"/>
        <v>467.14951417697762</v>
      </c>
      <c r="G26" s="43">
        <f t="shared" si="0"/>
        <v>1042.4406886546876</v>
      </c>
      <c r="H26" s="41">
        <f t="shared" si="5"/>
        <v>8127.0651073208919</v>
      </c>
      <c r="I26" s="41">
        <f t="shared" si="6"/>
        <v>10636.867288463485</v>
      </c>
      <c r="J26" s="43">
        <f t="shared" si="1"/>
        <v>141872.9348926791</v>
      </c>
    </row>
    <row r="27" spans="1:23">
      <c r="D27" s="42">
        <f t="shared" si="2"/>
        <v>19</v>
      </c>
      <c r="E27" s="41">
        <f t="shared" si="3"/>
        <v>573.40311185791131</v>
      </c>
      <c r="F27" s="41">
        <f t="shared" si="4"/>
        <v>469.03757679677631</v>
      </c>
      <c r="G27" s="43">
        <f t="shared" si="0"/>
        <v>1042.4406886546876</v>
      </c>
      <c r="H27" s="41">
        <f t="shared" si="5"/>
        <v>8596.1026841176681</v>
      </c>
      <c r="I27" s="41">
        <f t="shared" si="6"/>
        <v>11210.270400321397</v>
      </c>
      <c r="J27" s="43">
        <f t="shared" si="1"/>
        <v>141403.89731588232</v>
      </c>
    </row>
    <row r="28" spans="1:23">
      <c r="D28" s="42">
        <f t="shared" si="2"/>
        <v>20</v>
      </c>
      <c r="E28" s="41">
        <f t="shared" si="3"/>
        <v>571.50741831835774</v>
      </c>
      <c r="F28" s="41">
        <f t="shared" si="4"/>
        <v>470.93327033632988</v>
      </c>
      <c r="G28" s="43">
        <f t="shared" si="0"/>
        <v>1042.4406886546876</v>
      </c>
      <c r="H28" s="41">
        <f t="shared" si="5"/>
        <v>9067.0359544539988</v>
      </c>
      <c r="I28" s="41">
        <f t="shared" si="6"/>
        <v>11781.777818639754</v>
      </c>
      <c r="J28" s="43">
        <f t="shared" si="1"/>
        <v>140932.96404554599</v>
      </c>
    </row>
    <row r="29" spans="1:23">
      <c r="D29" s="42">
        <f t="shared" si="2"/>
        <v>21</v>
      </c>
      <c r="E29" s="41">
        <f t="shared" si="3"/>
        <v>569.604063017415</v>
      </c>
      <c r="F29" s="41">
        <f t="shared" si="4"/>
        <v>472.83662563727262</v>
      </c>
      <c r="G29" s="43">
        <f t="shared" si="0"/>
        <v>1042.4406886546876</v>
      </c>
      <c r="H29" s="41">
        <f t="shared" si="5"/>
        <v>9539.8725800912707</v>
      </c>
      <c r="I29" s="41">
        <f t="shared" si="6"/>
        <v>12351.381881657169</v>
      </c>
      <c r="J29" s="43">
        <f t="shared" si="1"/>
        <v>140460.12741990873</v>
      </c>
    </row>
    <row r="30" spans="1:23">
      <c r="D30" s="42">
        <f t="shared" si="2"/>
        <v>22</v>
      </c>
      <c r="E30" s="41">
        <f t="shared" si="3"/>
        <v>567.69301498879781</v>
      </c>
      <c r="F30" s="41">
        <f t="shared" si="4"/>
        <v>474.74767366588981</v>
      </c>
      <c r="G30" s="43">
        <f t="shared" si="0"/>
        <v>1042.4406886546876</v>
      </c>
      <c r="H30" s="41">
        <f t="shared" si="5"/>
        <v>10014.620253757161</v>
      </c>
      <c r="I30" s="41">
        <f t="shared" si="6"/>
        <v>12919.074896645967</v>
      </c>
      <c r="J30" s="43">
        <f t="shared" si="1"/>
        <v>139985.37974624283</v>
      </c>
    </row>
    <row r="31" spans="1:23">
      <c r="D31" s="42">
        <f t="shared" si="2"/>
        <v>23</v>
      </c>
      <c r="E31" s="41">
        <f t="shared" si="3"/>
        <v>565.77424314106474</v>
      </c>
      <c r="F31" s="41">
        <f t="shared" si="4"/>
        <v>476.66644551362288</v>
      </c>
      <c r="G31" s="43">
        <f t="shared" si="0"/>
        <v>1042.4406886546876</v>
      </c>
      <c r="H31" s="41">
        <f t="shared" si="5"/>
        <v>10491.286699270784</v>
      </c>
      <c r="I31" s="41">
        <f t="shared" si="6"/>
        <v>13484.849139787031</v>
      </c>
      <c r="J31" s="43">
        <f t="shared" si="1"/>
        <v>139508.71330072923</v>
      </c>
    </row>
    <row r="32" spans="1:23">
      <c r="D32" s="42">
        <f t="shared" si="2"/>
        <v>24</v>
      </c>
      <c r="E32" s="41">
        <f t="shared" si="3"/>
        <v>563.84771625711392</v>
      </c>
      <c r="F32" s="41">
        <f t="shared" si="4"/>
        <v>478.5929723975737</v>
      </c>
      <c r="G32" s="43">
        <f t="shared" si="0"/>
        <v>1042.4406886546876</v>
      </c>
      <c r="H32" s="41">
        <f t="shared" si="5"/>
        <v>10969.879671668357</v>
      </c>
      <c r="I32" s="41">
        <f t="shared" si="6"/>
        <v>14048.696856044146</v>
      </c>
      <c r="J32" s="43">
        <f t="shared" si="1"/>
        <v>139030.12032833166</v>
      </c>
    </row>
    <row r="33" spans="4:10">
      <c r="D33" s="42">
        <f t="shared" si="2"/>
        <v>25</v>
      </c>
      <c r="E33" s="41">
        <f t="shared" si="3"/>
        <v>561.9134029936738</v>
      </c>
      <c r="F33" s="41">
        <f t="shared" si="4"/>
        <v>480.52728566101382</v>
      </c>
      <c r="G33" s="43">
        <f t="shared" si="0"/>
        <v>1042.4406886546876</v>
      </c>
      <c r="H33" s="41">
        <f t="shared" si="5"/>
        <v>11450.406957329371</v>
      </c>
      <c r="I33" s="41">
        <f t="shared" si="6"/>
        <v>14610.61025903782</v>
      </c>
      <c r="J33" s="43">
        <f t="shared" si="1"/>
        <v>138549.59304267063</v>
      </c>
    </row>
    <row r="34" spans="4:10">
      <c r="D34" s="42">
        <f t="shared" si="2"/>
        <v>26</v>
      </c>
      <c r="E34" s="41">
        <f t="shared" si="3"/>
        <v>559.97127188079378</v>
      </c>
      <c r="F34" s="41">
        <f t="shared" si="4"/>
        <v>482.46941677389384</v>
      </c>
      <c r="G34" s="43">
        <f t="shared" si="0"/>
        <v>1042.4406886546876</v>
      </c>
      <c r="H34" s="41">
        <f t="shared" si="5"/>
        <v>11932.876374103265</v>
      </c>
      <c r="I34" s="41">
        <f t="shared" si="6"/>
        <v>15170.581530918613</v>
      </c>
      <c r="J34" s="43">
        <f t="shared" si="1"/>
        <v>138067.12362589673</v>
      </c>
    </row>
    <row r="35" spans="4:10">
      <c r="D35" s="42">
        <f t="shared" si="2"/>
        <v>27</v>
      </c>
      <c r="E35" s="41">
        <f t="shared" si="3"/>
        <v>558.02129132133257</v>
      </c>
      <c r="F35" s="41">
        <f t="shared" si="4"/>
        <v>484.41939733335505</v>
      </c>
      <c r="G35" s="43">
        <f t="shared" si="0"/>
        <v>1042.4406886546876</v>
      </c>
      <c r="H35" s="41">
        <f t="shared" si="5"/>
        <v>12417.29577143662</v>
      </c>
      <c r="I35" s="41">
        <f t="shared" si="6"/>
        <v>15728.602822239945</v>
      </c>
      <c r="J35" s="43">
        <f t="shared" si="1"/>
        <v>137582.70422856338</v>
      </c>
    </row>
    <row r="36" spans="4:10">
      <c r="D36" s="42">
        <f t="shared" si="2"/>
        <v>28</v>
      </c>
      <c r="E36" s="41">
        <f t="shared" si="3"/>
        <v>556.06342959044366</v>
      </c>
      <c r="F36" s="41">
        <f t="shared" si="4"/>
        <v>486.37725906424396</v>
      </c>
      <c r="G36" s="43">
        <f t="shared" si="0"/>
        <v>1042.4406886546876</v>
      </c>
      <c r="H36" s="41">
        <f t="shared" si="5"/>
        <v>12903.673030500864</v>
      </c>
      <c r="I36" s="41">
        <f t="shared" si="6"/>
        <v>16284.666251830389</v>
      </c>
      <c r="J36" s="43">
        <f t="shared" si="1"/>
        <v>137096.32696949915</v>
      </c>
    </row>
    <row r="37" spans="4:10">
      <c r="D37" s="42">
        <f t="shared" si="2"/>
        <v>29</v>
      </c>
      <c r="E37" s="41">
        <f t="shared" si="3"/>
        <v>554.09765483505907</v>
      </c>
      <c r="F37" s="41">
        <f t="shared" si="4"/>
        <v>488.34303381962854</v>
      </c>
      <c r="G37" s="43">
        <f t="shared" si="0"/>
        <v>1042.4406886546876</v>
      </c>
      <c r="H37" s="41">
        <f t="shared" si="5"/>
        <v>13392.016064320493</v>
      </c>
      <c r="I37" s="41">
        <f t="shared" si="6"/>
        <v>16838.763906665448</v>
      </c>
      <c r="J37" s="43">
        <f t="shared" si="1"/>
        <v>136607.98393567951</v>
      </c>
    </row>
    <row r="38" spans="4:10">
      <c r="D38" s="42">
        <f t="shared" si="2"/>
        <v>30</v>
      </c>
      <c r="E38" s="41">
        <f t="shared" si="3"/>
        <v>552.12393507337129</v>
      </c>
      <c r="F38" s="41">
        <f t="shared" si="4"/>
        <v>490.31675358131633</v>
      </c>
      <c r="G38" s="43">
        <f t="shared" si="0"/>
        <v>1042.4406886546876</v>
      </c>
      <c r="H38" s="41">
        <f t="shared" si="5"/>
        <v>13882.33281790181</v>
      </c>
      <c r="I38" s="41">
        <f t="shared" si="6"/>
        <v>17390.887841738819</v>
      </c>
      <c r="J38" s="43">
        <f t="shared" si="1"/>
        <v>136117.6671820982</v>
      </c>
    </row>
    <row r="39" spans="4:10">
      <c r="D39" s="42">
        <f t="shared" si="2"/>
        <v>31</v>
      </c>
      <c r="E39" s="41">
        <f t="shared" si="3"/>
        <v>550.14223819431356</v>
      </c>
      <c r="F39" s="41">
        <f t="shared" si="4"/>
        <v>492.29845046037406</v>
      </c>
      <c r="G39" s="43">
        <f t="shared" si="0"/>
        <v>1042.4406886546876</v>
      </c>
      <c r="H39" s="41">
        <f t="shared" si="5"/>
        <v>14374.631268362184</v>
      </c>
      <c r="I39" s="41">
        <f t="shared" si="6"/>
        <v>17941.030079933131</v>
      </c>
      <c r="J39" s="43">
        <f t="shared" si="1"/>
        <v>135625.36873163781</v>
      </c>
    </row>
    <row r="40" spans="4:10">
      <c r="D40" s="42">
        <f t="shared" si="2"/>
        <v>32</v>
      </c>
      <c r="E40" s="41">
        <f t="shared" si="3"/>
        <v>548.1525319570361</v>
      </c>
      <c r="F40" s="41">
        <f t="shared" si="4"/>
        <v>494.28815669765152</v>
      </c>
      <c r="G40" s="43">
        <f t="shared" si="0"/>
        <v>1042.4406886546876</v>
      </c>
      <c r="H40" s="41">
        <f t="shared" si="5"/>
        <v>14868.919425059836</v>
      </c>
      <c r="I40" s="41">
        <f t="shared" si="6"/>
        <v>18489.182611890166</v>
      </c>
      <c r="J40" s="43">
        <f t="shared" si="1"/>
        <v>135131.08057494016</v>
      </c>
    </row>
    <row r="41" spans="4:10">
      <c r="D41" s="42">
        <f t="shared" si="2"/>
        <v>33</v>
      </c>
      <c r="E41" s="41">
        <f t="shared" si="3"/>
        <v>546.15478399038318</v>
      </c>
      <c r="F41" s="41">
        <f t="shared" si="4"/>
        <v>496.28590466430444</v>
      </c>
      <c r="G41" s="43">
        <f t="shared" ref="G41:G68" si="7">SUM(E41:F41)</f>
        <v>1042.4406886546876</v>
      </c>
      <c r="H41" s="41">
        <f t="shared" si="5"/>
        <v>15365.20532972414</v>
      </c>
      <c r="I41" s="41">
        <f t="shared" si="6"/>
        <v>19035.33739588055</v>
      </c>
      <c r="J41" s="43">
        <f t="shared" ref="J41:J68" si="8">$B$8-H41</f>
        <v>134634.79467027585</v>
      </c>
    </row>
    <row r="42" spans="4:10">
      <c r="D42" s="42">
        <f t="shared" ref="D42:D105" si="9">D41+1</f>
        <v>34</v>
      </c>
      <c r="E42" s="41">
        <f t="shared" ref="E42:E68" si="10">(+$B$8-H41)*$B$9</f>
        <v>544.14896179236484</v>
      </c>
      <c r="F42" s="41">
        <f t="shared" ref="F42:F68" si="11">$B$18-E42</f>
        <v>498.29172686232278</v>
      </c>
      <c r="G42" s="43">
        <f t="shared" si="7"/>
        <v>1042.4406886546876</v>
      </c>
      <c r="H42" s="41">
        <f t="shared" ref="H42:H68" si="12">H41+F42</f>
        <v>15863.497056586462</v>
      </c>
      <c r="I42" s="41">
        <f t="shared" ref="I42:I68" si="13">I41+E42</f>
        <v>19579.486357672915</v>
      </c>
      <c r="J42" s="43">
        <f t="shared" si="8"/>
        <v>134136.50294341354</v>
      </c>
    </row>
    <row r="43" spans="4:10">
      <c r="D43" s="42">
        <f t="shared" si="9"/>
        <v>35</v>
      </c>
      <c r="E43" s="41">
        <f t="shared" si="10"/>
        <v>542.13503272962964</v>
      </c>
      <c r="F43" s="41">
        <f t="shared" si="11"/>
        <v>500.30565592505798</v>
      </c>
      <c r="G43" s="43">
        <f t="shared" si="7"/>
        <v>1042.4406886546876</v>
      </c>
      <c r="H43" s="41">
        <f t="shared" si="12"/>
        <v>16363.80271251152</v>
      </c>
      <c r="I43" s="41">
        <f t="shared" si="13"/>
        <v>20121.621390402546</v>
      </c>
      <c r="J43" s="43">
        <f t="shared" si="8"/>
        <v>133636.19728748847</v>
      </c>
    </row>
    <row r="44" spans="4:10">
      <c r="D44" s="42">
        <f t="shared" si="9"/>
        <v>36</v>
      </c>
      <c r="E44" s="41">
        <f t="shared" si="10"/>
        <v>540.11296403693257</v>
      </c>
      <c r="F44" s="41">
        <f t="shared" si="11"/>
        <v>502.32772461775505</v>
      </c>
      <c r="G44" s="43">
        <f t="shared" si="7"/>
        <v>1042.4406886546876</v>
      </c>
      <c r="H44" s="41">
        <f t="shared" si="12"/>
        <v>16866.130437129275</v>
      </c>
      <c r="I44" s="41">
        <f t="shared" si="13"/>
        <v>20661.734354439479</v>
      </c>
      <c r="J44" s="43">
        <f t="shared" si="8"/>
        <v>133133.86956287074</v>
      </c>
    </row>
    <row r="45" spans="4:10">
      <c r="D45" s="42">
        <f t="shared" si="9"/>
        <v>37</v>
      </c>
      <c r="E45" s="41">
        <f t="shared" si="10"/>
        <v>538.08272281660254</v>
      </c>
      <c r="F45" s="41">
        <f t="shared" si="11"/>
        <v>504.35796583808508</v>
      </c>
      <c r="G45" s="43">
        <f t="shared" si="7"/>
        <v>1042.4406886546876</v>
      </c>
      <c r="H45" s="41">
        <f t="shared" si="12"/>
        <v>17370.488402967359</v>
      </c>
      <c r="I45" s="41">
        <f t="shared" si="13"/>
        <v>21199.817077256081</v>
      </c>
      <c r="J45" s="43">
        <f t="shared" si="8"/>
        <v>132629.51159703263</v>
      </c>
    </row>
    <row r="46" spans="4:10">
      <c r="D46" s="42">
        <f t="shared" si="9"/>
        <v>38</v>
      </c>
      <c r="E46" s="41">
        <f t="shared" si="10"/>
        <v>536.04427603800684</v>
      </c>
      <c r="F46" s="41">
        <f t="shared" si="11"/>
        <v>506.39641261668078</v>
      </c>
      <c r="G46" s="43">
        <f t="shared" si="7"/>
        <v>1042.4406886546876</v>
      </c>
      <c r="H46" s="41">
        <f t="shared" si="12"/>
        <v>17876.884815584039</v>
      </c>
      <c r="I46" s="41">
        <f t="shared" si="13"/>
        <v>21735.861353294087</v>
      </c>
      <c r="J46" s="43">
        <f t="shared" si="8"/>
        <v>132123.11518441595</v>
      </c>
    </row>
    <row r="47" spans="4:10">
      <c r="D47" s="42">
        <f t="shared" si="9"/>
        <v>39</v>
      </c>
      <c r="E47" s="41">
        <f t="shared" si="10"/>
        <v>533.99759053701439</v>
      </c>
      <c r="F47" s="41">
        <f t="shared" si="11"/>
        <v>508.44309811767323</v>
      </c>
      <c r="G47" s="43">
        <f t="shared" si="7"/>
        <v>1042.4406886546876</v>
      </c>
      <c r="H47" s="41">
        <f t="shared" si="12"/>
        <v>18385.327913701713</v>
      </c>
      <c r="I47" s="41">
        <f t="shared" si="13"/>
        <v>22269.858943831103</v>
      </c>
      <c r="J47" s="43">
        <f t="shared" si="8"/>
        <v>131614.67208629829</v>
      </c>
    </row>
    <row r="48" spans="4:10">
      <c r="D48" s="42">
        <f t="shared" si="9"/>
        <v>40</v>
      </c>
      <c r="E48" s="41">
        <f t="shared" si="10"/>
        <v>531.94263301545561</v>
      </c>
      <c r="F48" s="41">
        <f t="shared" si="11"/>
        <v>510.49805563923201</v>
      </c>
      <c r="G48" s="43">
        <f t="shared" si="7"/>
        <v>1042.4406886546876</v>
      </c>
      <c r="H48" s="41">
        <f t="shared" si="12"/>
        <v>18895.825969340945</v>
      </c>
      <c r="I48" s="41">
        <f t="shared" si="13"/>
        <v>22801.801576846559</v>
      </c>
      <c r="J48" s="43">
        <f t="shared" si="8"/>
        <v>131104.17403065905</v>
      </c>
    </row>
    <row r="49" spans="1:11">
      <c r="B49" s="18"/>
      <c r="C49" s="18"/>
      <c r="D49" s="42">
        <f t="shared" si="9"/>
        <v>41</v>
      </c>
      <c r="E49" s="41">
        <f t="shared" si="10"/>
        <v>529.87937004058028</v>
      </c>
      <c r="F49" s="41">
        <f t="shared" si="11"/>
        <v>512.56131861410734</v>
      </c>
      <c r="G49" s="43">
        <f t="shared" si="7"/>
        <v>1042.4406886546876</v>
      </c>
      <c r="H49" s="41">
        <f t="shared" si="12"/>
        <v>19408.387287955054</v>
      </c>
      <c r="I49" s="41">
        <f t="shared" si="13"/>
        <v>23331.68094688714</v>
      </c>
      <c r="J49" s="43">
        <f t="shared" si="8"/>
        <v>130591.61271204494</v>
      </c>
    </row>
    <row r="50" spans="1:11">
      <c r="B50" s="19"/>
      <c r="C50" s="19"/>
      <c r="D50" s="42">
        <f t="shared" si="9"/>
        <v>42</v>
      </c>
      <c r="E50" s="41">
        <f t="shared" si="10"/>
        <v>527.80776804451489</v>
      </c>
      <c r="F50" s="41">
        <f t="shared" si="11"/>
        <v>514.63292061017273</v>
      </c>
      <c r="G50" s="43">
        <f t="shared" si="7"/>
        <v>1042.4406886546876</v>
      </c>
      <c r="H50" s="41">
        <f t="shared" si="12"/>
        <v>19923.020208565227</v>
      </c>
      <c r="I50" s="41">
        <f t="shared" si="13"/>
        <v>23859.488714931656</v>
      </c>
      <c r="J50" s="43">
        <f t="shared" si="8"/>
        <v>130076.97979143477</v>
      </c>
    </row>
    <row r="51" spans="1:11">
      <c r="A51" s="6"/>
      <c r="B51" s="7"/>
      <c r="C51" s="7"/>
      <c r="D51" s="42">
        <f t="shared" si="9"/>
        <v>43</v>
      </c>
      <c r="E51" s="41">
        <f t="shared" si="10"/>
        <v>525.72779332371556</v>
      </c>
      <c r="F51" s="41">
        <f t="shared" si="11"/>
        <v>516.71289533097206</v>
      </c>
      <c r="G51" s="43">
        <f t="shared" si="7"/>
        <v>1042.4406886546876</v>
      </c>
      <c r="H51" s="41">
        <f t="shared" si="12"/>
        <v>20439.7331038962</v>
      </c>
      <c r="I51" s="41">
        <f t="shared" si="13"/>
        <v>24385.216508255373</v>
      </c>
      <c r="J51" s="43">
        <f t="shared" si="8"/>
        <v>129560.2668961038</v>
      </c>
    </row>
    <row r="52" spans="1:11">
      <c r="A52" s="6"/>
      <c r="B52" s="9"/>
      <c r="C52" s="9"/>
      <c r="D52" s="42">
        <f t="shared" si="9"/>
        <v>44</v>
      </c>
      <c r="E52" s="41">
        <f t="shared" si="10"/>
        <v>523.63941203841955</v>
      </c>
      <c r="F52" s="41">
        <f t="shared" si="11"/>
        <v>518.80127661626807</v>
      </c>
      <c r="G52" s="43">
        <f t="shared" si="7"/>
        <v>1042.4406886546876</v>
      </c>
      <c r="H52" s="41">
        <f t="shared" si="12"/>
        <v>20958.534380512468</v>
      </c>
      <c r="I52" s="41">
        <f t="shared" si="13"/>
        <v>24908.855920293794</v>
      </c>
      <c r="J52" s="43">
        <f t="shared" si="8"/>
        <v>129041.46561948753</v>
      </c>
    </row>
    <row r="53" spans="1:11">
      <c r="A53" s="10"/>
      <c r="B53" s="10"/>
      <c r="C53" s="10"/>
      <c r="D53" s="42">
        <f t="shared" si="9"/>
        <v>45</v>
      </c>
      <c r="E53" s="41">
        <f t="shared" si="10"/>
        <v>521.54259021209543</v>
      </c>
      <c r="F53" s="41">
        <f t="shared" si="11"/>
        <v>520.89809844259219</v>
      </c>
      <c r="G53" s="43">
        <f t="shared" si="7"/>
        <v>1042.4406886546876</v>
      </c>
      <c r="H53" s="41">
        <f t="shared" si="12"/>
        <v>21479.432478955059</v>
      </c>
      <c r="I53" s="41">
        <f t="shared" si="13"/>
        <v>25430.398510505889</v>
      </c>
      <c r="J53" s="43">
        <f t="shared" si="8"/>
        <v>128520.56752104494</v>
      </c>
      <c r="K53" s="10"/>
    </row>
    <row r="54" spans="1:11">
      <c r="A54" s="7"/>
      <c r="B54" s="10"/>
      <c r="C54" s="10"/>
      <c r="D54" s="42">
        <f t="shared" si="9"/>
        <v>46</v>
      </c>
      <c r="E54" s="41">
        <f t="shared" si="10"/>
        <v>519.43729373088991</v>
      </c>
      <c r="F54" s="41">
        <f t="shared" si="11"/>
        <v>523.00339492379771</v>
      </c>
      <c r="G54" s="43">
        <f t="shared" si="7"/>
        <v>1042.4406886546876</v>
      </c>
      <c r="H54" s="41">
        <f t="shared" si="12"/>
        <v>22002.435873878858</v>
      </c>
      <c r="I54" s="41">
        <f t="shared" si="13"/>
        <v>25949.83580423678</v>
      </c>
      <c r="J54" s="43">
        <f t="shared" si="8"/>
        <v>127997.56412612114</v>
      </c>
    </row>
    <row r="55" spans="1:11">
      <c r="A55" s="7"/>
      <c r="B55" s="10"/>
      <c r="C55" s="10"/>
      <c r="D55" s="42">
        <f t="shared" si="9"/>
        <v>47</v>
      </c>
      <c r="E55" s="41">
        <f t="shared" si="10"/>
        <v>517.32348834307288</v>
      </c>
      <c r="F55" s="41">
        <f t="shared" si="11"/>
        <v>525.11720031161474</v>
      </c>
      <c r="G55" s="43">
        <f t="shared" si="7"/>
        <v>1042.4406886546876</v>
      </c>
      <c r="H55" s="41">
        <f t="shared" si="12"/>
        <v>22527.553074190473</v>
      </c>
      <c r="I55" s="41">
        <f t="shared" si="13"/>
        <v>26467.159292579854</v>
      </c>
      <c r="J55" s="43">
        <f t="shared" si="8"/>
        <v>127472.44692580952</v>
      </c>
    </row>
    <row r="56" spans="1:11">
      <c r="A56" s="7"/>
      <c r="B56" s="10"/>
      <c r="C56" s="10"/>
      <c r="D56" s="42">
        <f t="shared" si="9"/>
        <v>48</v>
      </c>
      <c r="E56" s="41">
        <f t="shared" si="10"/>
        <v>515.20113965848009</v>
      </c>
      <c r="F56" s="41">
        <f t="shared" si="11"/>
        <v>527.23954899620753</v>
      </c>
      <c r="G56" s="43">
        <f t="shared" si="7"/>
        <v>1042.4406886546876</v>
      </c>
      <c r="H56" s="41">
        <f t="shared" si="12"/>
        <v>23054.79262318668</v>
      </c>
      <c r="I56" s="41">
        <f t="shared" si="13"/>
        <v>26982.360432238333</v>
      </c>
      <c r="J56" s="43">
        <f t="shared" si="8"/>
        <v>126945.20737681331</v>
      </c>
    </row>
    <row r="57" spans="1:11">
      <c r="A57" s="7"/>
      <c r="B57" s="10"/>
      <c r="C57" s="10"/>
      <c r="D57" s="42">
        <f t="shared" si="9"/>
        <v>49</v>
      </c>
      <c r="E57" s="41">
        <f t="shared" si="10"/>
        <v>513.07021314795384</v>
      </c>
      <c r="F57" s="41">
        <f t="shared" si="11"/>
        <v>529.37047550673378</v>
      </c>
      <c r="G57" s="43">
        <f t="shared" si="7"/>
        <v>1042.4406886546876</v>
      </c>
      <c r="H57" s="41">
        <f t="shared" si="12"/>
        <v>23584.163098693414</v>
      </c>
      <c r="I57" s="41">
        <f t="shared" si="13"/>
        <v>27495.430645386288</v>
      </c>
      <c r="J57" s="43">
        <f t="shared" si="8"/>
        <v>126415.83690130658</v>
      </c>
    </row>
    <row r="58" spans="1:11">
      <c r="A58" s="7"/>
      <c r="B58" s="10"/>
      <c r="C58" s="10"/>
      <c r="D58" s="42">
        <f t="shared" si="9"/>
        <v>50</v>
      </c>
      <c r="E58" s="41">
        <f t="shared" si="10"/>
        <v>510.93067414278073</v>
      </c>
      <c r="F58" s="41">
        <f t="shared" si="11"/>
        <v>531.51001451190689</v>
      </c>
      <c r="G58" s="43">
        <f t="shared" si="7"/>
        <v>1042.4406886546876</v>
      </c>
      <c r="H58" s="41">
        <f t="shared" si="12"/>
        <v>24115.673113205321</v>
      </c>
      <c r="I58" s="41">
        <f t="shared" si="13"/>
        <v>28006.361319529067</v>
      </c>
      <c r="J58" s="43">
        <f t="shared" si="8"/>
        <v>125884.32688679468</v>
      </c>
    </row>
    <row r="59" spans="1:11">
      <c r="A59" s="7"/>
      <c r="B59" s="10"/>
      <c r="C59" s="10"/>
      <c r="D59" s="42">
        <f t="shared" si="9"/>
        <v>51</v>
      </c>
      <c r="E59" s="41">
        <f t="shared" si="10"/>
        <v>508.78248783412846</v>
      </c>
      <c r="F59" s="41">
        <f t="shared" si="11"/>
        <v>533.65820082055916</v>
      </c>
      <c r="G59" s="43">
        <f t="shared" si="7"/>
        <v>1042.4406886546876</v>
      </c>
      <c r="H59" s="41">
        <f t="shared" si="12"/>
        <v>24649.33131402588</v>
      </c>
      <c r="I59" s="41">
        <f t="shared" si="13"/>
        <v>28515.143807363194</v>
      </c>
      <c r="J59" s="43">
        <f t="shared" si="8"/>
        <v>125350.66868597412</v>
      </c>
    </row>
    <row r="60" spans="1:11">
      <c r="A60" s="7"/>
      <c r="B60" s="10"/>
      <c r="C60" s="10"/>
      <c r="D60" s="42">
        <f t="shared" si="9"/>
        <v>52</v>
      </c>
      <c r="E60" s="41">
        <f t="shared" si="10"/>
        <v>506.62561927247867</v>
      </c>
      <c r="F60" s="41">
        <f t="shared" si="11"/>
        <v>535.815069382209</v>
      </c>
      <c r="G60" s="43">
        <f t="shared" si="7"/>
        <v>1042.4406886546876</v>
      </c>
      <c r="H60" s="41">
        <f t="shared" si="12"/>
        <v>25185.14638340809</v>
      </c>
      <c r="I60" s="41">
        <f t="shared" si="13"/>
        <v>29021.769426635674</v>
      </c>
      <c r="J60" s="43">
        <f t="shared" si="8"/>
        <v>124814.85361659191</v>
      </c>
    </row>
    <row r="61" spans="1:11">
      <c r="A61" s="7"/>
      <c r="B61" s="10"/>
      <c r="C61" s="10"/>
      <c r="D61" s="42">
        <f t="shared" si="9"/>
        <v>53</v>
      </c>
      <c r="E61" s="41">
        <f t="shared" si="10"/>
        <v>504.46003336705894</v>
      </c>
      <c r="F61" s="41">
        <f t="shared" si="11"/>
        <v>537.98065528762868</v>
      </c>
      <c r="G61" s="43">
        <f t="shared" si="7"/>
        <v>1042.4406886546876</v>
      </c>
      <c r="H61" s="41">
        <f t="shared" si="12"/>
        <v>25723.127038695719</v>
      </c>
      <c r="I61" s="41">
        <f t="shared" si="13"/>
        <v>29526.229460002734</v>
      </c>
      <c r="J61" s="43">
        <f t="shared" si="8"/>
        <v>124276.87296130428</v>
      </c>
    </row>
    <row r="62" spans="1:11">
      <c r="A62" s="7"/>
      <c r="B62" s="10"/>
      <c r="C62" s="10"/>
      <c r="D62" s="42">
        <f t="shared" si="9"/>
        <v>54</v>
      </c>
      <c r="E62" s="41">
        <f t="shared" si="10"/>
        <v>502.28569488527143</v>
      </c>
      <c r="F62" s="41">
        <f t="shared" si="11"/>
        <v>540.15499376941625</v>
      </c>
      <c r="G62" s="43">
        <f t="shared" si="7"/>
        <v>1042.4406886546876</v>
      </c>
      <c r="H62" s="41">
        <f t="shared" si="12"/>
        <v>26263.282032465133</v>
      </c>
      <c r="I62" s="41">
        <f t="shared" si="13"/>
        <v>30028.515154888006</v>
      </c>
      <c r="J62" s="43">
        <f t="shared" si="8"/>
        <v>123736.71796753487</v>
      </c>
    </row>
    <row r="63" spans="1:11">
      <c r="A63" s="7"/>
      <c r="B63" s="10"/>
      <c r="C63" s="10"/>
      <c r="D63" s="42">
        <f t="shared" si="9"/>
        <v>55</v>
      </c>
      <c r="E63" s="41">
        <f t="shared" si="10"/>
        <v>500.10256845212012</v>
      </c>
      <c r="F63" s="41">
        <f t="shared" si="11"/>
        <v>542.33812020256755</v>
      </c>
      <c r="G63" s="43">
        <f t="shared" si="7"/>
        <v>1042.4406886546876</v>
      </c>
      <c r="H63" s="41">
        <f t="shared" si="12"/>
        <v>26805.6201526677</v>
      </c>
      <c r="I63" s="41">
        <f t="shared" si="13"/>
        <v>30528.617723340125</v>
      </c>
      <c r="J63" s="43">
        <f t="shared" si="8"/>
        <v>123194.3798473323</v>
      </c>
    </row>
    <row r="64" spans="1:11">
      <c r="A64" s="7"/>
      <c r="B64" s="10"/>
      <c r="C64" s="10"/>
      <c r="D64" s="42">
        <f t="shared" si="9"/>
        <v>56</v>
      </c>
      <c r="E64" s="41">
        <f t="shared" si="10"/>
        <v>497.91061854963471</v>
      </c>
      <c r="F64" s="41">
        <f t="shared" si="11"/>
        <v>544.53007010505291</v>
      </c>
      <c r="G64" s="43">
        <f t="shared" si="7"/>
        <v>1042.4406886546876</v>
      </c>
      <c r="H64" s="41">
        <f t="shared" si="12"/>
        <v>27350.150222772754</v>
      </c>
      <c r="I64" s="41">
        <f t="shared" si="13"/>
        <v>31026.52834188976</v>
      </c>
      <c r="J64" s="43">
        <f t="shared" si="8"/>
        <v>122649.84977722724</v>
      </c>
    </row>
    <row r="65" spans="1:10">
      <c r="A65" s="7"/>
      <c r="B65" s="10"/>
      <c r="C65" s="10"/>
      <c r="D65" s="42">
        <f t="shared" si="9"/>
        <v>57</v>
      </c>
      <c r="E65" s="41">
        <f t="shared" si="10"/>
        <v>495.70980951629338</v>
      </c>
      <c r="F65" s="41">
        <f t="shared" si="11"/>
        <v>546.73087913839424</v>
      </c>
      <c r="G65" s="43">
        <f t="shared" si="7"/>
        <v>1042.4406886546876</v>
      </c>
      <c r="H65" s="41">
        <f t="shared" si="12"/>
        <v>27896.881101911149</v>
      </c>
      <c r="I65" s="41">
        <f t="shared" si="13"/>
        <v>31522.238151406054</v>
      </c>
      <c r="J65" s="43">
        <f t="shared" si="8"/>
        <v>122103.11889808885</v>
      </c>
    </row>
    <row r="66" spans="1:10">
      <c r="D66" s="42">
        <f t="shared" si="9"/>
        <v>58</v>
      </c>
      <c r="E66" s="41">
        <f t="shared" si="10"/>
        <v>493.50010554644246</v>
      </c>
      <c r="F66" s="41">
        <f t="shared" si="11"/>
        <v>548.94058310824516</v>
      </c>
      <c r="G66" s="43">
        <f t="shared" si="7"/>
        <v>1042.4406886546876</v>
      </c>
      <c r="H66" s="41">
        <f t="shared" si="12"/>
        <v>28445.821685019393</v>
      </c>
      <c r="I66" s="41">
        <f t="shared" si="13"/>
        <v>32015.738256952496</v>
      </c>
      <c r="J66" s="43">
        <f t="shared" si="8"/>
        <v>121554.17831498061</v>
      </c>
    </row>
    <row r="67" spans="1:10">
      <c r="D67" s="42">
        <f t="shared" si="9"/>
        <v>59</v>
      </c>
      <c r="E67" s="41">
        <f t="shared" si="10"/>
        <v>491.28147068971327</v>
      </c>
      <c r="F67" s="41">
        <f t="shared" si="11"/>
        <v>551.15921796497435</v>
      </c>
      <c r="G67" s="43">
        <f t="shared" si="7"/>
        <v>1042.4406886546876</v>
      </c>
      <c r="H67" s="41">
        <f t="shared" si="12"/>
        <v>28996.980902984367</v>
      </c>
      <c r="I67" s="41">
        <f t="shared" si="13"/>
        <v>32507.019727642208</v>
      </c>
      <c r="J67" s="43">
        <f t="shared" si="8"/>
        <v>121003.01909701564</v>
      </c>
    </row>
    <row r="68" spans="1:10">
      <c r="D68" s="42">
        <f t="shared" si="9"/>
        <v>60</v>
      </c>
      <c r="E68" s="41">
        <f t="shared" si="10"/>
        <v>489.05386885043816</v>
      </c>
      <c r="F68" s="41">
        <f t="shared" si="11"/>
        <v>553.3868198042494</v>
      </c>
      <c r="G68" s="43">
        <f t="shared" si="7"/>
        <v>1042.4406886546876</v>
      </c>
      <c r="H68" s="41">
        <f t="shared" si="12"/>
        <v>29550.367722788618</v>
      </c>
      <c r="I68" s="41">
        <f t="shared" si="13"/>
        <v>32996.073596492643</v>
      </c>
      <c r="J68" s="43">
        <f t="shared" si="8"/>
        <v>120449.63227721138</v>
      </c>
    </row>
    <row r="69" spans="1:10">
      <c r="D69" s="42">
        <f t="shared" si="9"/>
        <v>61</v>
      </c>
      <c r="E69" s="41">
        <f t="shared" ref="E69:E132" si="14">(+$B$8-H68)*$B$9</f>
        <v>486.81726378706264</v>
      </c>
      <c r="F69" s="41">
        <f t="shared" ref="F69:F132" si="15">$B$18-E69</f>
        <v>555.62342486762498</v>
      </c>
      <c r="G69" s="43">
        <f t="shared" ref="G69:G132" si="16">SUM(E69:F69)</f>
        <v>1042.4406886546876</v>
      </c>
      <c r="H69" s="41">
        <f t="shared" ref="H69:H132" si="17">H68+F69</f>
        <v>30105.991147656245</v>
      </c>
      <c r="I69" s="41">
        <f t="shared" ref="I69:I132" si="18">I68+E69</f>
        <v>33482.890860279702</v>
      </c>
      <c r="J69" s="43">
        <f t="shared" ref="J69:J132" si="19">$B$8-H69</f>
        <v>119894.00885234376</v>
      </c>
    </row>
    <row r="70" spans="1:10">
      <c r="D70" s="42">
        <f t="shared" si="9"/>
        <v>62</v>
      </c>
      <c r="E70" s="41">
        <f t="shared" si="14"/>
        <v>484.571619111556</v>
      </c>
      <c r="F70" s="41">
        <f t="shared" si="15"/>
        <v>557.86906954313167</v>
      </c>
      <c r="G70" s="43">
        <f t="shared" si="16"/>
        <v>1042.4406886546876</v>
      </c>
      <c r="H70" s="41">
        <f t="shared" si="17"/>
        <v>30663.860217199377</v>
      </c>
      <c r="I70" s="41">
        <f t="shared" si="18"/>
        <v>33967.462479391259</v>
      </c>
      <c r="J70" s="43">
        <f t="shared" si="19"/>
        <v>119336.13978280063</v>
      </c>
    </row>
    <row r="71" spans="1:10">
      <c r="D71" s="42">
        <f t="shared" si="9"/>
        <v>63</v>
      </c>
      <c r="E71" s="41">
        <f t="shared" si="14"/>
        <v>482.31689828881917</v>
      </c>
      <c r="F71" s="41">
        <f t="shared" si="15"/>
        <v>560.12379036586844</v>
      </c>
      <c r="G71" s="43">
        <f t="shared" si="16"/>
        <v>1042.4406886546876</v>
      </c>
      <c r="H71" s="41">
        <f t="shared" si="17"/>
        <v>31223.984007565246</v>
      </c>
      <c r="I71" s="41">
        <f t="shared" si="18"/>
        <v>34449.779377680075</v>
      </c>
      <c r="J71" s="43">
        <f t="shared" si="19"/>
        <v>118776.01599243475</v>
      </c>
    </row>
    <row r="72" spans="1:10">
      <c r="D72" s="42">
        <f t="shared" si="9"/>
        <v>64</v>
      </c>
      <c r="E72" s="41">
        <f t="shared" si="14"/>
        <v>480.05306463609043</v>
      </c>
      <c r="F72" s="41">
        <f t="shared" si="15"/>
        <v>562.38762401859719</v>
      </c>
      <c r="G72" s="43">
        <f t="shared" si="16"/>
        <v>1042.4406886546876</v>
      </c>
      <c r="H72" s="41">
        <f t="shared" si="17"/>
        <v>31786.371631583843</v>
      </c>
      <c r="I72" s="41">
        <f t="shared" si="18"/>
        <v>34929.832442316168</v>
      </c>
      <c r="J72" s="43">
        <f t="shared" si="19"/>
        <v>118213.62836841616</v>
      </c>
    </row>
    <row r="73" spans="1:10">
      <c r="D73" s="42">
        <f t="shared" si="9"/>
        <v>65</v>
      </c>
      <c r="E73" s="41">
        <f t="shared" si="14"/>
        <v>477.78008132234862</v>
      </c>
      <c r="F73" s="41">
        <f t="shared" si="15"/>
        <v>564.66060733233894</v>
      </c>
      <c r="G73" s="43">
        <f t="shared" si="16"/>
        <v>1042.4406886546876</v>
      </c>
      <c r="H73" s="41">
        <f t="shared" si="17"/>
        <v>32351.032238916181</v>
      </c>
      <c r="I73" s="41">
        <f t="shared" si="18"/>
        <v>35407.61252363852</v>
      </c>
      <c r="J73" s="43">
        <f t="shared" si="19"/>
        <v>117648.96776108383</v>
      </c>
    </row>
    <row r="74" spans="1:10">
      <c r="D74" s="42">
        <f t="shared" si="9"/>
        <v>66</v>
      </c>
      <c r="E74" s="41">
        <f t="shared" si="14"/>
        <v>475.49791136771375</v>
      </c>
      <c r="F74" s="41">
        <f t="shared" si="15"/>
        <v>566.94277728697386</v>
      </c>
      <c r="G74" s="43">
        <f t="shared" si="16"/>
        <v>1042.4406886546876</v>
      </c>
      <c r="H74" s="41">
        <f t="shared" si="17"/>
        <v>32917.975016203156</v>
      </c>
      <c r="I74" s="41">
        <f t="shared" si="18"/>
        <v>35883.110435006231</v>
      </c>
      <c r="J74" s="43">
        <f t="shared" si="19"/>
        <v>117082.02498379684</v>
      </c>
    </row>
    <row r="75" spans="1:10">
      <c r="D75" s="42">
        <f t="shared" si="9"/>
        <v>67</v>
      </c>
      <c r="E75" s="41">
        <f t="shared" si="14"/>
        <v>473.20651764284554</v>
      </c>
      <c r="F75" s="41">
        <f t="shared" si="15"/>
        <v>569.23417101184214</v>
      </c>
      <c r="G75" s="43">
        <f t="shared" si="16"/>
        <v>1042.4406886546876</v>
      </c>
      <c r="H75" s="41">
        <f t="shared" si="17"/>
        <v>33487.209187214998</v>
      </c>
      <c r="I75" s="41">
        <f t="shared" si="18"/>
        <v>36356.316952649075</v>
      </c>
      <c r="J75" s="43">
        <f t="shared" si="19"/>
        <v>116512.79081278501</v>
      </c>
    </row>
    <row r="76" spans="1:10">
      <c r="D76" s="42">
        <f t="shared" si="9"/>
        <v>68</v>
      </c>
      <c r="E76" s="41">
        <f t="shared" si="14"/>
        <v>470.9058628683394</v>
      </c>
      <c r="F76" s="41">
        <f t="shared" si="15"/>
        <v>571.53482578634816</v>
      </c>
      <c r="G76" s="43">
        <f t="shared" si="16"/>
        <v>1042.4406886546876</v>
      </c>
      <c r="H76" s="41">
        <f t="shared" si="17"/>
        <v>34058.744013001349</v>
      </c>
      <c r="I76" s="41">
        <f t="shared" si="18"/>
        <v>36827.222815517416</v>
      </c>
      <c r="J76" s="43">
        <f t="shared" si="19"/>
        <v>115941.25598699864</v>
      </c>
    </row>
    <row r="77" spans="1:10">
      <c r="D77" s="42">
        <f t="shared" si="9"/>
        <v>69</v>
      </c>
      <c r="E77" s="41">
        <f t="shared" si="14"/>
        <v>468.59590961411948</v>
      </c>
      <c r="F77" s="41">
        <f t="shared" si="15"/>
        <v>573.84477904056814</v>
      </c>
      <c r="G77" s="43">
        <f t="shared" si="16"/>
        <v>1042.4406886546876</v>
      </c>
      <c r="H77" s="41">
        <f t="shared" si="17"/>
        <v>34632.588792041919</v>
      </c>
      <c r="I77" s="41">
        <f t="shared" si="18"/>
        <v>37295.818725131532</v>
      </c>
      <c r="J77" s="43">
        <f t="shared" si="19"/>
        <v>115367.41120795808</v>
      </c>
    </row>
    <row r="78" spans="1:10">
      <c r="D78" s="42">
        <f t="shared" si="9"/>
        <v>70</v>
      </c>
      <c r="E78" s="41">
        <f t="shared" si="14"/>
        <v>466.27662029883055</v>
      </c>
      <c r="F78" s="41">
        <f t="shared" si="15"/>
        <v>576.16406835585713</v>
      </c>
      <c r="G78" s="43">
        <f t="shared" si="16"/>
        <v>1042.4406886546876</v>
      </c>
      <c r="H78" s="41">
        <f t="shared" si="17"/>
        <v>35208.752860397777</v>
      </c>
      <c r="I78" s="41">
        <f t="shared" si="18"/>
        <v>37762.09534543036</v>
      </c>
      <c r="J78" s="43">
        <f t="shared" si="19"/>
        <v>114791.24713960223</v>
      </c>
    </row>
    <row r="79" spans="1:10">
      <c r="D79" s="42">
        <f t="shared" si="9"/>
        <v>71</v>
      </c>
      <c r="E79" s="41">
        <f t="shared" si="14"/>
        <v>463.94795718922563</v>
      </c>
      <c r="F79" s="41">
        <f t="shared" si="15"/>
        <v>578.49273146546193</v>
      </c>
      <c r="G79" s="43">
        <f t="shared" si="16"/>
        <v>1042.4406886546876</v>
      </c>
      <c r="H79" s="41">
        <f t="shared" si="17"/>
        <v>35787.24559186324</v>
      </c>
      <c r="I79" s="41">
        <f t="shared" si="18"/>
        <v>38226.043302619582</v>
      </c>
      <c r="J79" s="43">
        <f t="shared" si="19"/>
        <v>114212.75440813677</v>
      </c>
    </row>
    <row r="80" spans="1:10">
      <c r="D80" s="42">
        <f t="shared" si="9"/>
        <v>72</v>
      </c>
      <c r="E80" s="41">
        <f t="shared" si="14"/>
        <v>461.60988239955276</v>
      </c>
      <c r="F80" s="41">
        <f t="shared" si="15"/>
        <v>580.8308062551348</v>
      </c>
      <c r="G80" s="43">
        <f t="shared" si="16"/>
        <v>1042.4406886546876</v>
      </c>
      <c r="H80" s="41">
        <f t="shared" si="17"/>
        <v>36368.076398118377</v>
      </c>
      <c r="I80" s="41">
        <f t="shared" si="18"/>
        <v>38687.653185019139</v>
      </c>
      <c r="J80" s="43">
        <f t="shared" si="19"/>
        <v>113631.92360188163</v>
      </c>
    </row>
    <row r="81" spans="4:10">
      <c r="D81" s="42">
        <f t="shared" si="9"/>
        <v>73</v>
      </c>
      <c r="E81" s="41">
        <f t="shared" si="14"/>
        <v>459.26235789093823</v>
      </c>
      <c r="F81" s="41">
        <f t="shared" si="15"/>
        <v>583.17833076374939</v>
      </c>
      <c r="G81" s="43">
        <f t="shared" si="16"/>
        <v>1042.4406886546876</v>
      </c>
      <c r="H81" s="41">
        <f t="shared" si="17"/>
        <v>36951.25472888213</v>
      </c>
      <c r="I81" s="41">
        <f t="shared" si="18"/>
        <v>39146.915542910079</v>
      </c>
      <c r="J81" s="43">
        <f t="shared" si="19"/>
        <v>113048.74527111786</v>
      </c>
    </row>
    <row r="82" spans="4:10">
      <c r="D82" s="42">
        <f t="shared" si="9"/>
        <v>74</v>
      </c>
      <c r="E82" s="41">
        <f t="shared" si="14"/>
        <v>456.905345470768</v>
      </c>
      <c r="F82" s="41">
        <f t="shared" si="15"/>
        <v>585.53534318391962</v>
      </c>
      <c r="G82" s="43">
        <f t="shared" si="16"/>
        <v>1042.4406886546876</v>
      </c>
      <c r="H82" s="41">
        <f t="shared" si="17"/>
        <v>37536.790072066047</v>
      </c>
      <c r="I82" s="41">
        <f t="shared" si="18"/>
        <v>39603.820888380847</v>
      </c>
      <c r="J82" s="43">
        <f t="shared" si="19"/>
        <v>112463.20992793396</v>
      </c>
    </row>
    <row r="83" spans="4:10">
      <c r="D83" s="42">
        <f t="shared" si="9"/>
        <v>75</v>
      </c>
      <c r="E83" s="41">
        <f t="shared" si="14"/>
        <v>454.5388067920664</v>
      </c>
      <c r="F83" s="41">
        <f t="shared" si="15"/>
        <v>587.90188186262117</v>
      </c>
      <c r="G83" s="43">
        <f t="shared" si="16"/>
        <v>1042.4406886546876</v>
      </c>
      <c r="H83" s="41">
        <f t="shared" si="17"/>
        <v>38124.691953928668</v>
      </c>
      <c r="I83" s="41">
        <f t="shared" si="18"/>
        <v>40058.359695172912</v>
      </c>
      <c r="J83" s="43">
        <f t="shared" si="19"/>
        <v>111875.30804607132</v>
      </c>
    </row>
    <row r="84" spans="4:10">
      <c r="D84" s="42">
        <f t="shared" si="9"/>
        <v>76</v>
      </c>
      <c r="E84" s="41">
        <f t="shared" si="14"/>
        <v>452.16270335287157</v>
      </c>
      <c r="F84" s="41">
        <f t="shared" si="15"/>
        <v>590.27798530181599</v>
      </c>
      <c r="G84" s="43">
        <f t="shared" si="16"/>
        <v>1042.4406886546876</v>
      </c>
      <c r="H84" s="41">
        <f t="shared" si="17"/>
        <v>38714.969939230483</v>
      </c>
      <c r="I84" s="41">
        <f t="shared" si="18"/>
        <v>40510.522398525784</v>
      </c>
      <c r="J84" s="43">
        <f t="shared" si="19"/>
        <v>111285.03006076952</v>
      </c>
    </row>
    <row r="85" spans="4:10">
      <c r="D85" s="42">
        <f t="shared" si="9"/>
        <v>77</v>
      </c>
      <c r="E85" s="41">
        <f t="shared" si="14"/>
        <v>449.77699649561015</v>
      </c>
      <c r="F85" s="41">
        <f t="shared" si="15"/>
        <v>592.66369215907753</v>
      </c>
      <c r="G85" s="43">
        <f t="shared" si="16"/>
        <v>1042.4406886546876</v>
      </c>
      <c r="H85" s="41">
        <f t="shared" si="17"/>
        <v>39307.633631389559</v>
      </c>
      <c r="I85" s="41">
        <f t="shared" si="18"/>
        <v>40960.299395021393</v>
      </c>
      <c r="J85" s="43">
        <f t="shared" si="19"/>
        <v>110692.36636861044</v>
      </c>
    </row>
    <row r="86" spans="4:10">
      <c r="D86" s="42">
        <f t="shared" si="9"/>
        <v>78</v>
      </c>
      <c r="E86" s="41">
        <f t="shared" si="14"/>
        <v>447.38164740646715</v>
      </c>
      <c r="F86" s="41">
        <f t="shared" si="15"/>
        <v>595.05904124822041</v>
      </c>
      <c r="G86" s="43">
        <f t="shared" si="16"/>
        <v>1042.4406886546876</v>
      </c>
      <c r="H86" s="41">
        <f t="shared" si="17"/>
        <v>39902.692672637779</v>
      </c>
      <c r="I86" s="41">
        <f t="shared" si="18"/>
        <v>41407.681042427859</v>
      </c>
      <c r="J86" s="43">
        <f t="shared" si="19"/>
        <v>110097.30732736221</v>
      </c>
    </row>
    <row r="87" spans="4:10">
      <c r="D87" s="42">
        <f t="shared" si="9"/>
        <v>79</v>
      </c>
      <c r="E87" s="41">
        <f t="shared" si="14"/>
        <v>444.97661711475558</v>
      </c>
      <c r="F87" s="41">
        <f t="shared" si="15"/>
        <v>597.46407153993209</v>
      </c>
      <c r="G87" s="43">
        <f t="shared" si="16"/>
        <v>1042.4406886546876</v>
      </c>
      <c r="H87" s="41">
        <f t="shared" si="17"/>
        <v>40500.156744177708</v>
      </c>
      <c r="I87" s="41">
        <f t="shared" si="18"/>
        <v>41852.657659542616</v>
      </c>
      <c r="J87" s="43">
        <f t="shared" si="19"/>
        <v>109499.84325582228</v>
      </c>
    </row>
    <row r="88" spans="4:10">
      <c r="D88" s="42">
        <f t="shared" si="9"/>
        <v>80</v>
      </c>
      <c r="E88" s="41">
        <f t="shared" si="14"/>
        <v>442.56186649228169</v>
      </c>
      <c r="F88" s="41">
        <f t="shared" si="15"/>
        <v>599.87882216240587</v>
      </c>
      <c r="G88" s="43">
        <f t="shared" si="16"/>
        <v>1042.4406886546876</v>
      </c>
      <c r="H88" s="41">
        <f t="shared" si="17"/>
        <v>41100.035566340113</v>
      </c>
      <c r="I88" s="41">
        <f t="shared" si="18"/>
        <v>42295.219526034896</v>
      </c>
      <c r="J88" s="43">
        <f t="shared" si="19"/>
        <v>108899.96443365989</v>
      </c>
    </row>
    <row r="89" spans="4:10">
      <c r="D89" s="42">
        <f t="shared" si="9"/>
        <v>81</v>
      </c>
      <c r="E89" s="41">
        <f t="shared" si="14"/>
        <v>440.13735625270868</v>
      </c>
      <c r="F89" s="41">
        <f t="shared" si="15"/>
        <v>602.30333240197888</v>
      </c>
      <c r="G89" s="43">
        <f t="shared" si="16"/>
        <v>1042.4406886546876</v>
      </c>
      <c r="H89" s="41">
        <f t="shared" si="17"/>
        <v>41702.338898742091</v>
      </c>
      <c r="I89" s="41">
        <f t="shared" si="18"/>
        <v>42735.356882287604</v>
      </c>
      <c r="J89" s="43">
        <f t="shared" si="19"/>
        <v>108297.66110125791</v>
      </c>
    </row>
    <row r="90" spans="4:10">
      <c r="D90" s="42">
        <f t="shared" si="9"/>
        <v>82</v>
      </c>
      <c r="E90" s="41">
        <f t="shared" si="14"/>
        <v>437.70304695091738</v>
      </c>
      <c r="F90" s="41">
        <f t="shared" si="15"/>
        <v>604.73764170377024</v>
      </c>
      <c r="G90" s="43">
        <f t="shared" si="16"/>
        <v>1042.4406886546876</v>
      </c>
      <c r="H90" s="41">
        <f t="shared" si="17"/>
        <v>42307.076540445858</v>
      </c>
      <c r="I90" s="41">
        <f t="shared" si="18"/>
        <v>43173.059929238523</v>
      </c>
      <c r="J90" s="43">
        <f t="shared" si="19"/>
        <v>107692.92345955415</v>
      </c>
    </row>
    <row r="91" spans="4:10">
      <c r="D91" s="42">
        <f t="shared" si="9"/>
        <v>83</v>
      </c>
      <c r="E91" s="41">
        <f t="shared" si="14"/>
        <v>435.25889898236466</v>
      </c>
      <c r="F91" s="41">
        <f t="shared" si="15"/>
        <v>607.18178967232302</v>
      </c>
      <c r="G91" s="43">
        <f t="shared" si="16"/>
        <v>1042.4406886546876</v>
      </c>
      <c r="H91" s="41">
        <f t="shared" si="17"/>
        <v>42914.25833011818</v>
      </c>
      <c r="I91" s="41">
        <f t="shared" si="18"/>
        <v>43608.318828220887</v>
      </c>
      <c r="J91" s="43">
        <f t="shared" si="19"/>
        <v>107085.74166988183</v>
      </c>
    </row>
    <row r="92" spans="4:10">
      <c r="D92" s="42">
        <f t="shared" si="9"/>
        <v>84</v>
      </c>
      <c r="E92" s="41">
        <f t="shared" si="14"/>
        <v>432.80487258243903</v>
      </c>
      <c r="F92" s="41">
        <f t="shared" si="15"/>
        <v>609.63581607224864</v>
      </c>
      <c r="G92" s="43">
        <f t="shared" si="16"/>
        <v>1042.4406886546876</v>
      </c>
      <c r="H92" s="41">
        <f t="shared" si="17"/>
        <v>43523.894146190432</v>
      </c>
      <c r="I92" s="41">
        <f t="shared" si="18"/>
        <v>44041.123700803328</v>
      </c>
      <c r="J92" s="43">
        <f t="shared" si="19"/>
        <v>106476.10585380957</v>
      </c>
    </row>
    <row r="93" spans="4:10">
      <c r="D93" s="42">
        <f t="shared" si="9"/>
        <v>85</v>
      </c>
      <c r="E93" s="41">
        <f t="shared" si="14"/>
        <v>430.34092782581365</v>
      </c>
      <c r="F93" s="41">
        <f t="shared" si="15"/>
        <v>612.09976082887397</v>
      </c>
      <c r="G93" s="43">
        <f t="shared" si="16"/>
        <v>1042.4406886546876</v>
      </c>
      <c r="H93" s="41">
        <f t="shared" si="17"/>
        <v>44135.993907019307</v>
      </c>
      <c r="I93" s="41">
        <f t="shared" si="18"/>
        <v>44471.464628629139</v>
      </c>
      <c r="J93" s="43">
        <f t="shared" si="19"/>
        <v>105864.00609298069</v>
      </c>
    </row>
    <row r="94" spans="4:10">
      <c r="D94" s="42">
        <f t="shared" si="9"/>
        <v>86</v>
      </c>
      <c r="E94" s="41">
        <f t="shared" si="14"/>
        <v>427.86702462579694</v>
      </c>
      <c r="F94" s="41">
        <f t="shared" si="15"/>
        <v>614.57366402889068</v>
      </c>
      <c r="G94" s="43">
        <f t="shared" si="16"/>
        <v>1042.4406886546876</v>
      </c>
      <c r="H94" s="41">
        <f t="shared" si="17"/>
        <v>44750.567571048196</v>
      </c>
      <c r="I94" s="41">
        <f t="shared" si="18"/>
        <v>44899.331653254936</v>
      </c>
      <c r="J94" s="43">
        <f t="shared" si="19"/>
        <v>105249.43242895181</v>
      </c>
    </row>
    <row r="95" spans="4:10">
      <c r="D95" s="42">
        <f t="shared" si="9"/>
        <v>87</v>
      </c>
      <c r="E95" s="41">
        <f t="shared" si="14"/>
        <v>425.38312273368024</v>
      </c>
      <c r="F95" s="41">
        <f t="shared" si="15"/>
        <v>617.05756592100738</v>
      </c>
      <c r="G95" s="43">
        <f t="shared" si="16"/>
        <v>1042.4406886546876</v>
      </c>
      <c r="H95" s="41">
        <f t="shared" si="17"/>
        <v>45367.625136969204</v>
      </c>
      <c r="I95" s="41">
        <f t="shared" si="18"/>
        <v>45324.714775988614</v>
      </c>
      <c r="J95" s="43">
        <f t="shared" si="19"/>
        <v>104632.3748630308</v>
      </c>
    </row>
    <row r="96" spans="4:10">
      <c r="D96" s="42">
        <f t="shared" si="9"/>
        <v>88</v>
      </c>
      <c r="E96" s="41">
        <f t="shared" si="14"/>
        <v>422.88918173808281</v>
      </c>
      <c r="F96" s="41">
        <f t="shared" si="15"/>
        <v>619.55150691660481</v>
      </c>
      <c r="G96" s="43">
        <f t="shared" si="16"/>
        <v>1042.4406886546876</v>
      </c>
      <c r="H96" s="41">
        <f t="shared" si="17"/>
        <v>45987.17664388581</v>
      </c>
      <c r="I96" s="41">
        <f t="shared" si="18"/>
        <v>45747.6039577267</v>
      </c>
      <c r="J96" s="43">
        <f t="shared" si="19"/>
        <v>104012.82335611418</v>
      </c>
    </row>
    <row r="97" spans="4:10">
      <c r="D97" s="42">
        <f t="shared" si="9"/>
        <v>89</v>
      </c>
      <c r="E97" s="41">
        <f t="shared" si="14"/>
        <v>420.38516106429478</v>
      </c>
      <c r="F97" s="41">
        <f t="shared" si="15"/>
        <v>622.05552759039278</v>
      </c>
      <c r="G97" s="43">
        <f t="shared" si="16"/>
        <v>1042.4406886546876</v>
      </c>
      <c r="H97" s="41">
        <f t="shared" si="17"/>
        <v>46609.2321714762</v>
      </c>
      <c r="I97" s="41">
        <f t="shared" si="18"/>
        <v>46167.989118790996</v>
      </c>
      <c r="J97" s="43">
        <f t="shared" si="19"/>
        <v>103390.76782852379</v>
      </c>
    </row>
    <row r="98" spans="4:10">
      <c r="D98" s="42">
        <f t="shared" si="9"/>
        <v>90</v>
      </c>
      <c r="E98" s="41">
        <f t="shared" si="14"/>
        <v>417.87101997361697</v>
      </c>
      <c r="F98" s="41">
        <f t="shared" si="15"/>
        <v>624.56966868107065</v>
      </c>
      <c r="G98" s="43">
        <f t="shared" si="16"/>
        <v>1042.4406886546876</v>
      </c>
      <c r="H98" s="41">
        <f t="shared" si="17"/>
        <v>47233.80184015727</v>
      </c>
      <c r="I98" s="41">
        <f t="shared" si="18"/>
        <v>46585.860138764612</v>
      </c>
      <c r="J98" s="43">
        <f t="shared" si="19"/>
        <v>102766.19815984272</v>
      </c>
    </row>
    <row r="99" spans="4:10">
      <c r="D99" s="42">
        <f t="shared" si="9"/>
        <v>91</v>
      </c>
      <c r="E99" s="41">
        <f t="shared" si="14"/>
        <v>415.34671756269768</v>
      </c>
      <c r="F99" s="41">
        <f t="shared" si="15"/>
        <v>627.09397109198994</v>
      </c>
      <c r="G99" s="43">
        <f t="shared" si="16"/>
        <v>1042.4406886546876</v>
      </c>
      <c r="H99" s="41">
        <f t="shared" si="17"/>
        <v>47860.895811249262</v>
      </c>
      <c r="I99" s="41">
        <f t="shared" si="18"/>
        <v>47001.206856327313</v>
      </c>
      <c r="J99" s="43">
        <f t="shared" si="19"/>
        <v>102139.10418875073</v>
      </c>
    </row>
    <row r="100" spans="4:10">
      <c r="D100" s="42">
        <f t="shared" si="9"/>
        <v>92</v>
      </c>
      <c r="E100" s="41">
        <f t="shared" si="14"/>
        <v>412.81221276286755</v>
      </c>
      <c r="F100" s="41">
        <f t="shared" si="15"/>
        <v>629.62847589182002</v>
      </c>
      <c r="G100" s="43">
        <f t="shared" si="16"/>
        <v>1042.4406886546876</v>
      </c>
      <c r="H100" s="41">
        <f t="shared" si="17"/>
        <v>48490.524287141081</v>
      </c>
      <c r="I100" s="41">
        <f t="shared" si="18"/>
        <v>47414.01906909018</v>
      </c>
      <c r="J100" s="43">
        <f t="shared" si="19"/>
        <v>101509.47571285893</v>
      </c>
    </row>
    <row r="101" spans="4:10">
      <c r="D101" s="42">
        <f t="shared" si="9"/>
        <v>93</v>
      </c>
      <c r="E101" s="41">
        <f t="shared" si="14"/>
        <v>410.26746433947147</v>
      </c>
      <c r="F101" s="41">
        <f t="shared" si="15"/>
        <v>632.1732243152162</v>
      </c>
      <c r="G101" s="43">
        <f t="shared" si="16"/>
        <v>1042.4406886546876</v>
      </c>
      <c r="H101" s="41">
        <f t="shared" si="17"/>
        <v>49122.697511456296</v>
      </c>
      <c r="I101" s="41">
        <f t="shared" si="18"/>
        <v>47824.286533429651</v>
      </c>
      <c r="J101" s="43">
        <f t="shared" si="19"/>
        <v>100877.3024885437</v>
      </c>
    </row>
    <row r="102" spans="4:10">
      <c r="D102" s="42">
        <f t="shared" si="9"/>
        <v>94</v>
      </c>
      <c r="E102" s="41">
        <f t="shared" si="14"/>
        <v>407.71243089119747</v>
      </c>
      <c r="F102" s="41">
        <f t="shared" si="15"/>
        <v>634.72825776349009</v>
      </c>
      <c r="G102" s="43">
        <f t="shared" si="16"/>
        <v>1042.4406886546876</v>
      </c>
      <c r="H102" s="41">
        <f t="shared" si="17"/>
        <v>49757.425769219786</v>
      </c>
      <c r="I102" s="41">
        <f t="shared" si="18"/>
        <v>48231.998964320846</v>
      </c>
      <c r="J102" s="43">
        <f t="shared" si="19"/>
        <v>100242.57423078021</v>
      </c>
    </row>
    <row r="103" spans="4:10">
      <c r="D103" s="42">
        <f t="shared" si="9"/>
        <v>95</v>
      </c>
      <c r="E103" s="41">
        <f t="shared" si="14"/>
        <v>405.14707084940335</v>
      </c>
      <c r="F103" s="41">
        <f t="shared" si="15"/>
        <v>637.29361780528427</v>
      </c>
      <c r="G103" s="43">
        <f t="shared" si="16"/>
        <v>1042.4406886546876</v>
      </c>
      <c r="H103" s="41">
        <f t="shared" si="17"/>
        <v>50394.71938702507</v>
      </c>
      <c r="I103" s="41">
        <f t="shared" si="18"/>
        <v>48637.146035170248</v>
      </c>
      <c r="J103" s="43">
        <f t="shared" si="19"/>
        <v>99605.280612974922</v>
      </c>
    </row>
    <row r="104" spans="4:10">
      <c r="D104" s="42">
        <f t="shared" si="9"/>
        <v>96</v>
      </c>
      <c r="E104" s="41">
        <f t="shared" si="14"/>
        <v>402.57134247744028</v>
      </c>
      <c r="F104" s="41">
        <f t="shared" si="15"/>
        <v>639.86934617724728</v>
      </c>
      <c r="G104" s="43">
        <f t="shared" si="16"/>
        <v>1042.4406886546876</v>
      </c>
      <c r="H104" s="41">
        <f t="shared" si="17"/>
        <v>51034.588733202319</v>
      </c>
      <c r="I104" s="41">
        <f t="shared" si="18"/>
        <v>49039.717377647685</v>
      </c>
      <c r="J104" s="43">
        <f t="shared" si="19"/>
        <v>98965.411266797688</v>
      </c>
    </row>
    <row r="105" spans="4:10">
      <c r="D105" s="42">
        <f t="shared" si="9"/>
        <v>97</v>
      </c>
      <c r="E105" s="41">
        <f t="shared" si="14"/>
        <v>399.98520386997399</v>
      </c>
      <c r="F105" s="41">
        <f t="shared" si="15"/>
        <v>642.45548478471369</v>
      </c>
      <c r="G105" s="43">
        <f t="shared" si="16"/>
        <v>1042.4406886546876</v>
      </c>
      <c r="H105" s="41">
        <f t="shared" si="17"/>
        <v>51677.04421798703</v>
      </c>
      <c r="I105" s="41">
        <f t="shared" si="18"/>
        <v>49439.70258151766</v>
      </c>
      <c r="J105" s="43">
        <f t="shared" si="19"/>
        <v>98322.95578201297</v>
      </c>
    </row>
    <row r="106" spans="4:10">
      <c r="D106" s="42">
        <f t="shared" ref="D106:D169" si="20">D105+1</f>
        <v>98</v>
      </c>
      <c r="E106" s="41">
        <f t="shared" si="14"/>
        <v>397.38861295230242</v>
      </c>
      <c r="F106" s="41">
        <f t="shared" si="15"/>
        <v>645.0520757023852</v>
      </c>
      <c r="G106" s="43">
        <f t="shared" si="16"/>
        <v>1042.4406886546876</v>
      </c>
      <c r="H106" s="41">
        <f t="shared" si="17"/>
        <v>52322.096293689414</v>
      </c>
      <c r="I106" s="41">
        <f t="shared" si="18"/>
        <v>49837.091194469962</v>
      </c>
      <c r="J106" s="43">
        <f t="shared" si="19"/>
        <v>97677.903706310579</v>
      </c>
    </row>
    <row r="107" spans="4:10">
      <c r="D107" s="42">
        <f t="shared" si="20"/>
        <v>99</v>
      </c>
      <c r="E107" s="41">
        <f t="shared" si="14"/>
        <v>394.78152747967192</v>
      </c>
      <c r="F107" s="41">
        <f t="shared" si="15"/>
        <v>647.6591611750157</v>
      </c>
      <c r="G107" s="43">
        <f t="shared" si="16"/>
        <v>1042.4406886546876</v>
      </c>
      <c r="H107" s="41">
        <f t="shared" si="17"/>
        <v>52969.755454864433</v>
      </c>
      <c r="I107" s="41">
        <f t="shared" si="18"/>
        <v>50231.872721949636</v>
      </c>
      <c r="J107" s="43">
        <f t="shared" si="19"/>
        <v>97030.24454513556</v>
      </c>
    </row>
    <row r="108" spans="4:10">
      <c r="D108" s="42">
        <f t="shared" si="20"/>
        <v>100</v>
      </c>
      <c r="E108" s="41">
        <f t="shared" si="14"/>
        <v>392.16390503658954</v>
      </c>
      <c r="F108" s="41">
        <f t="shared" si="15"/>
        <v>650.27678361809808</v>
      </c>
      <c r="G108" s="43">
        <f t="shared" si="16"/>
        <v>1042.4406886546876</v>
      </c>
      <c r="H108" s="41">
        <f t="shared" si="17"/>
        <v>53620.032238482534</v>
      </c>
      <c r="I108" s="41">
        <f t="shared" si="18"/>
        <v>50624.036626986228</v>
      </c>
      <c r="J108" s="43">
        <f t="shared" si="19"/>
        <v>96379.967761517473</v>
      </c>
    </row>
    <row r="109" spans="4:10">
      <c r="D109" s="42">
        <f t="shared" si="20"/>
        <v>101</v>
      </c>
      <c r="E109" s="41">
        <f t="shared" si="14"/>
        <v>389.5357030361331</v>
      </c>
      <c r="F109" s="41">
        <f t="shared" si="15"/>
        <v>652.90498561855452</v>
      </c>
      <c r="G109" s="43">
        <f t="shared" si="16"/>
        <v>1042.4406886546876</v>
      </c>
      <c r="H109" s="41">
        <f t="shared" si="17"/>
        <v>54272.937224101086</v>
      </c>
      <c r="I109" s="41">
        <f t="shared" si="18"/>
        <v>51013.572330022362</v>
      </c>
      <c r="J109" s="43">
        <f t="shared" si="19"/>
        <v>95727.062775898914</v>
      </c>
    </row>
    <row r="110" spans="4:10">
      <c r="D110" s="42">
        <f t="shared" si="20"/>
        <v>102</v>
      </c>
      <c r="E110" s="41">
        <f t="shared" si="14"/>
        <v>386.8968787192581</v>
      </c>
      <c r="F110" s="41">
        <f t="shared" si="15"/>
        <v>655.54380993542952</v>
      </c>
      <c r="G110" s="43">
        <f t="shared" si="16"/>
        <v>1042.4406886546876</v>
      </c>
      <c r="H110" s="41">
        <f t="shared" si="17"/>
        <v>54928.481034036515</v>
      </c>
      <c r="I110" s="41">
        <f t="shared" si="18"/>
        <v>51400.469208741619</v>
      </c>
      <c r="J110" s="43">
        <f t="shared" si="19"/>
        <v>95071.518965963478</v>
      </c>
    </row>
    <row r="111" spans="4:10">
      <c r="D111" s="42">
        <f t="shared" si="20"/>
        <v>103</v>
      </c>
      <c r="E111" s="41">
        <f t="shared" si="14"/>
        <v>384.24738915410239</v>
      </c>
      <c r="F111" s="41">
        <f t="shared" si="15"/>
        <v>658.19329950058523</v>
      </c>
      <c r="G111" s="43">
        <f t="shared" si="16"/>
        <v>1042.4406886546876</v>
      </c>
      <c r="H111" s="41">
        <f t="shared" si="17"/>
        <v>55586.674333537099</v>
      </c>
      <c r="I111" s="41">
        <f t="shared" si="18"/>
        <v>51784.71659789572</v>
      </c>
      <c r="J111" s="43">
        <f t="shared" si="19"/>
        <v>94413.325666462901</v>
      </c>
    </row>
    <row r="112" spans="4:10">
      <c r="D112" s="42">
        <f t="shared" si="20"/>
        <v>104</v>
      </c>
      <c r="E112" s="41">
        <f t="shared" si="14"/>
        <v>381.58719123528755</v>
      </c>
      <c r="F112" s="41">
        <f t="shared" si="15"/>
        <v>660.85349741940013</v>
      </c>
      <c r="G112" s="43">
        <f t="shared" si="16"/>
        <v>1042.4406886546876</v>
      </c>
      <c r="H112" s="41">
        <f t="shared" si="17"/>
        <v>56247.527830956496</v>
      </c>
      <c r="I112" s="41">
        <f t="shared" si="18"/>
        <v>52166.303789131009</v>
      </c>
      <c r="J112" s="43">
        <f t="shared" si="19"/>
        <v>93752.472169043496</v>
      </c>
    </row>
    <row r="113" spans="4:10">
      <c r="D113" s="42">
        <f t="shared" si="20"/>
        <v>105</v>
      </c>
      <c r="E113" s="41">
        <f t="shared" si="14"/>
        <v>378.91624168321744</v>
      </c>
      <c r="F113" s="41">
        <f t="shared" si="15"/>
        <v>663.52444697147018</v>
      </c>
      <c r="G113" s="43">
        <f t="shared" si="16"/>
        <v>1042.4406886546876</v>
      </c>
      <c r="H113" s="41">
        <f t="shared" si="17"/>
        <v>56911.052277927964</v>
      </c>
      <c r="I113" s="41">
        <f t="shared" si="18"/>
        <v>52545.220030814227</v>
      </c>
      <c r="J113" s="43">
        <f t="shared" si="19"/>
        <v>93088.947722072044</v>
      </c>
    </row>
    <row r="114" spans="4:10">
      <c r="D114" s="42">
        <f t="shared" si="20"/>
        <v>106</v>
      </c>
      <c r="E114" s="41">
        <f t="shared" si="14"/>
        <v>376.23449704337452</v>
      </c>
      <c r="F114" s="41">
        <f t="shared" si="15"/>
        <v>666.2061916113131</v>
      </c>
      <c r="G114" s="43">
        <f t="shared" si="16"/>
        <v>1042.4406886546876</v>
      </c>
      <c r="H114" s="41">
        <f t="shared" si="17"/>
        <v>57577.25846953928</v>
      </c>
      <c r="I114" s="41">
        <f t="shared" si="18"/>
        <v>52921.454527857604</v>
      </c>
      <c r="J114" s="43">
        <f t="shared" si="19"/>
        <v>92422.741530460713</v>
      </c>
    </row>
    <row r="115" spans="4:10">
      <c r="D115" s="42">
        <f t="shared" si="20"/>
        <v>107</v>
      </c>
      <c r="E115" s="41">
        <f t="shared" si="14"/>
        <v>373.54191368561203</v>
      </c>
      <c r="F115" s="41">
        <f t="shared" si="15"/>
        <v>668.89877496907559</v>
      </c>
      <c r="G115" s="43">
        <f t="shared" si="16"/>
        <v>1042.4406886546876</v>
      </c>
      <c r="H115" s="41">
        <f t="shared" si="17"/>
        <v>58246.157244508358</v>
      </c>
      <c r="I115" s="41">
        <f t="shared" si="18"/>
        <v>53294.996441543219</v>
      </c>
      <c r="J115" s="43">
        <f t="shared" si="19"/>
        <v>91753.842755491642</v>
      </c>
    </row>
    <row r="116" spans="4:10">
      <c r="D116" s="42">
        <f t="shared" si="20"/>
        <v>108</v>
      </c>
      <c r="E116" s="41">
        <f t="shared" si="14"/>
        <v>370.83844780344538</v>
      </c>
      <c r="F116" s="41">
        <f t="shared" si="15"/>
        <v>671.60224085124219</v>
      </c>
      <c r="G116" s="43">
        <f t="shared" si="16"/>
        <v>1042.4406886546876</v>
      </c>
      <c r="H116" s="41">
        <f t="shared" si="17"/>
        <v>58917.759485359602</v>
      </c>
      <c r="I116" s="41">
        <f t="shared" si="18"/>
        <v>53665.834889346661</v>
      </c>
      <c r="J116" s="43">
        <f t="shared" si="19"/>
        <v>91082.240514640405</v>
      </c>
    </row>
    <row r="117" spans="4:10">
      <c r="D117" s="42">
        <f t="shared" si="20"/>
        <v>109</v>
      </c>
      <c r="E117" s="41">
        <f t="shared" si="14"/>
        <v>368.12405541333828</v>
      </c>
      <c r="F117" s="41">
        <f t="shared" si="15"/>
        <v>674.31663324134934</v>
      </c>
      <c r="G117" s="43">
        <f t="shared" si="16"/>
        <v>1042.4406886546876</v>
      </c>
      <c r="H117" s="41">
        <f t="shared" si="17"/>
        <v>59592.076118600948</v>
      </c>
      <c r="I117" s="41">
        <f t="shared" si="18"/>
        <v>54033.958944760001</v>
      </c>
      <c r="J117" s="43">
        <f t="shared" si="19"/>
        <v>90407.923881399052</v>
      </c>
    </row>
    <row r="118" spans="4:10">
      <c r="D118" s="42">
        <f t="shared" si="20"/>
        <v>110</v>
      </c>
      <c r="E118" s="41">
        <f t="shared" si="14"/>
        <v>365.39869235398783</v>
      </c>
      <c r="F118" s="41">
        <f t="shared" si="15"/>
        <v>677.04199630069979</v>
      </c>
      <c r="G118" s="43">
        <f t="shared" si="16"/>
        <v>1042.4406886546876</v>
      </c>
      <c r="H118" s="41">
        <f t="shared" si="17"/>
        <v>60269.118114901648</v>
      </c>
      <c r="I118" s="41">
        <f t="shared" si="18"/>
        <v>54399.357637113986</v>
      </c>
      <c r="J118" s="43">
        <f t="shared" si="19"/>
        <v>89730.881885098352</v>
      </c>
    </row>
    <row r="119" spans="4:10">
      <c r="D119" s="42">
        <f t="shared" si="20"/>
        <v>111</v>
      </c>
      <c r="E119" s="41">
        <f t="shared" si="14"/>
        <v>362.66231428560582</v>
      </c>
      <c r="F119" s="41">
        <f t="shared" si="15"/>
        <v>679.7783743690818</v>
      </c>
      <c r="G119" s="43">
        <f t="shared" si="16"/>
        <v>1042.4406886546876</v>
      </c>
      <c r="H119" s="41">
        <f t="shared" si="17"/>
        <v>60948.89648927073</v>
      </c>
      <c r="I119" s="41">
        <f t="shared" si="18"/>
        <v>54762.01995139959</v>
      </c>
      <c r="J119" s="43">
        <f t="shared" si="19"/>
        <v>89051.10351072927</v>
      </c>
    </row>
    <row r="120" spans="4:10">
      <c r="D120" s="42">
        <f t="shared" si="20"/>
        <v>112</v>
      </c>
      <c r="E120" s="41">
        <f t="shared" si="14"/>
        <v>359.91487668919746</v>
      </c>
      <c r="F120" s="41">
        <f t="shared" si="15"/>
        <v>682.52581196549022</v>
      </c>
      <c r="G120" s="43">
        <f t="shared" si="16"/>
        <v>1042.4406886546876</v>
      </c>
      <c r="H120" s="41">
        <f t="shared" si="17"/>
        <v>61631.42230123622</v>
      </c>
      <c r="I120" s="41">
        <f t="shared" si="18"/>
        <v>55121.934828088786</v>
      </c>
      <c r="J120" s="43">
        <f t="shared" si="19"/>
        <v>88368.57769876378</v>
      </c>
    </row>
    <row r="121" spans="4:10">
      <c r="D121" s="42">
        <f t="shared" si="20"/>
        <v>113</v>
      </c>
      <c r="E121" s="41">
        <f t="shared" si="14"/>
        <v>357.15633486583693</v>
      </c>
      <c r="F121" s="41">
        <f t="shared" si="15"/>
        <v>685.28435378885069</v>
      </c>
      <c r="G121" s="43">
        <f t="shared" si="16"/>
        <v>1042.4406886546876</v>
      </c>
      <c r="H121" s="41">
        <f t="shared" si="17"/>
        <v>62316.706655025067</v>
      </c>
      <c r="I121" s="41">
        <f t="shared" si="18"/>
        <v>55479.091162954624</v>
      </c>
      <c r="J121" s="43">
        <f t="shared" si="19"/>
        <v>87683.293344974925</v>
      </c>
    </row>
    <row r="122" spans="4:10">
      <c r="D122" s="42">
        <f t="shared" si="20"/>
        <v>114</v>
      </c>
      <c r="E122" s="41">
        <f t="shared" si="14"/>
        <v>354.3866439359403</v>
      </c>
      <c r="F122" s="41">
        <f t="shared" si="15"/>
        <v>688.05404471874726</v>
      </c>
      <c r="G122" s="43">
        <f t="shared" si="16"/>
        <v>1042.4406886546876</v>
      </c>
      <c r="H122" s="41">
        <f t="shared" si="17"/>
        <v>63004.760699743812</v>
      </c>
      <c r="I122" s="41">
        <f t="shared" si="18"/>
        <v>55833.477806890565</v>
      </c>
      <c r="J122" s="43">
        <f t="shared" si="19"/>
        <v>86995.239300256188</v>
      </c>
    </row>
    <row r="123" spans="4:10">
      <c r="D123" s="42">
        <f t="shared" si="20"/>
        <v>115</v>
      </c>
      <c r="E123" s="41">
        <f t="shared" si="14"/>
        <v>351.60575883853539</v>
      </c>
      <c r="F123" s="41">
        <f t="shared" si="15"/>
        <v>690.83492981615223</v>
      </c>
      <c r="G123" s="43">
        <f t="shared" si="16"/>
        <v>1042.4406886546876</v>
      </c>
      <c r="H123" s="41">
        <f t="shared" si="17"/>
        <v>63695.595629559968</v>
      </c>
      <c r="I123" s="41">
        <f t="shared" si="18"/>
        <v>56185.083565729103</v>
      </c>
      <c r="J123" s="43">
        <f t="shared" si="19"/>
        <v>86304.404370440025</v>
      </c>
    </row>
    <row r="124" spans="4:10">
      <c r="D124" s="42">
        <f t="shared" si="20"/>
        <v>116</v>
      </c>
      <c r="E124" s="41">
        <f t="shared" si="14"/>
        <v>348.81363433052843</v>
      </c>
      <c r="F124" s="41">
        <f t="shared" si="15"/>
        <v>693.62705432415919</v>
      </c>
      <c r="G124" s="43">
        <f t="shared" si="16"/>
        <v>1042.4406886546876</v>
      </c>
      <c r="H124" s="41">
        <f t="shared" si="17"/>
        <v>64389.222683884131</v>
      </c>
      <c r="I124" s="41">
        <f t="shared" si="18"/>
        <v>56533.897200059633</v>
      </c>
      <c r="J124" s="43">
        <f t="shared" si="19"/>
        <v>85610.777316115869</v>
      </c>
    </row>
    <row r="125" spans="4:10">
      <c r="D125" s="42">
        <f t="shared" si="20"/>
        <v>117</v>
      </c>
      <c r="E125" s="41">
        <f t="shared" si="14"/>
        <v>346.01022498596831</v>
      </c>
      <c r="F125" s="41">
        <f t="shared" si="15"/>
        <v>696.43046366871931</v>
      </c>
      <c r="G125" s="43">
        <f t="shared" si="16"/>
        <v>1042.4406886546876</v>
      </c>
      <c r="H125" s="41">
        <f t="shared" si="17"/>
        <v>65085.653147552846</v>
      </c>
      <c r="I125" s="41">
        <f t="shared" si="18"/>
        <v>56879.907425045603</v>
      </c>
      <c r="J125" s="43">
        <f t="shared" si="19"/>
        <v>84914.346852447154</v>
      </c>
    </row>
    <row r="126" spans="4:10">
      <c r="D126" s="42">
        <f t="shared" si="20"/>
        <v>118</v>
      </c>
      <c r="E126" s="41">
        <f t="shared" si="14"/>
        <v>343.19548519530724</v>
      </c>
      <c r="F126" s="41">
        <f t="shared" si="15"/>
        <v>699.24520345938038</v>
      </c>
      <c r="G126" s="43">
        <f t="shared" si="16"/>
        <v>1042.4406886546876</v>
      </c>
      <c r="H126" s="41">
        <f t="shared" si="17"/>
        <v>65784.89835101222</v>
      </c>
      <c r="I126" s="41">
        <f t="shared" si="18"/>
        <v>57223.102910240908</v>
      </c>
      <c r="J126" s="43">
        <f t="shared" si="19"/>
        <v>84215.10164898778</v>
      </c>
    </row>
    <row r="127" spans="4:10">
      <c r="D127" s="42">
        <f t="shared" si="20"/>
        <v>119</v>
      </c>
      <c r="E127" s="41">
        <f t="shared" si="14"/>
        <v>340.36936916465891</v>
      </c>
      <c r="F127" s="41">
        <f t="shared" si="15"/>
        <v>702.07131949002871</v>
      </c>
      <c r="G127" s="43">
        <f t="shared" si="16"/>
        <v>1042.4406886546876</v>
      </c>
      <c r="H127" s="41">
        <f t="shared" si="17"/>
        <v>66486.969670502251</v>
      </c>
      <c r="I127" s="41">
        <f t="shared" si="18"/>
        <v>57563.472279405571</v>
      </c>
      <c r="J127" s="43">
        <f t="shared" si="19"/>
        <v>83513.030329497749</v>
      </c>
    </row>
    <row r="128" spans="4:10">
      <c r="D128" s="42">
        <f t="shared" si="20"/>
        <v>120</v>
      </c>
      <c r="E128" s="41">
        <f t="shared" si="14"/>
        <v>337.53183091505338</v>
      </c>
      <c r="F128" s="41">
        <f t="shared" si="15"/>
        <v>704.90885773963419</v>
      </c>
      <c r="G128" s="43">
        <f t="shared" si="16"/>
        <v>1042.4406886546876</v>
      </c>
      <c r="H128" s="41">
        <f t="shared" si="17"/>
        <v>67191.878528241883</v>
      </c>
      <c r="I128" s="41">
        <f t="shared" si="18"/>
        <v>57901.004110320624</v>
      </c>
      <c r="J128" s="43">
        <f t="shared" si="19"/>
        <v>82808.121471758117</v>
      </c>
    </row>
    <row r="129" spans="4:10">
      <c r="D129" s="42">
        <f t="shared" si="20"/>
        <v>121</v>
      </c>
      <c r="E129" s="41">
        <f t="shared" si="14"/>
        <v>334.68282428168902</v>
      </c>
      <c r="F129" s="41">
        <f t="shared" si="15"/>
        <v>707.7578643729986</v>
      </c>
      <c r="G129" s="43">
        <f t="shared" si="16"/>
        <v>1042.4406886546876</v>
      </c>
      <c r="H129" s="41">
        <f t="shared" si="17"/>
        <v>67899.636392614877</v>
      </c>
      <c r="I129" s="41">
        <f t="shared" si="18"/>
        <v>58235.686934602316</v>
      </c>
      <c r="J129" s="43">
        <f t="shared" si="19"/>
        <v>82100.363607385123</v>
      </c>
    </row>
    <row r="130" spans="4:10">
      <c r="D130" s="42">
        <f t="shared" si="20"/>
        <v>122</v>
      </c>
      <c r="E130" s="41">
        <f t="shared" si="14"/>
        <v>331.82230291318155</v>
      </c>
      <c r="F130" s="41">
        <f t="shared" si="15"/>
        <v>710.61838574150602</v>
      </c>
      <c r="G130" s="43">
        <f t="shared" si="16"/>
        <v>1042.4406886546876</v>
      </c>
      <c r="H130" s="41">
        <f t="shared" si="17"/>
        <v>68610.254778356379</v>
      </c>
      <c r="I130" s="41">
        <f t="shared" si="18"/>
        <v>58567.5092375155</v>
      </c>
      <c r="J130" s="43">
        <f t="shared" si="19"/>
        <v>81389.745221643621</v>
      </c>
    </row>
    <row r="131" spans="4:10">
      <c r="D131" s="42">
        <f t="shared" si="20"/>
        <v>123</v>
      </c>
      <c r="E131" s="41">
        <f t="shared" si="14"/>
        <v>328.95022027080961</v>
      </c>
      <c r="F131" s="41">
        <f t="shared" si="15"/>
        <v>713.49046838387801</v>
      </c>
      <c r="G131" s="43">
        <f t="shared" si="16"/>
        <v>1042.4406886546876</v>
      </c>
      <c r="H131" s="41">
        <f t="shared" si="17"/>
        <v>69323.745246740262</v>
      </c>
      <c r="I131" s="41">
        <f t="shared" si="18"/>
        <v>58896.45945778631</v>
      </c>
      <c r="J131" s="43">
        <f t="shared" si="19"/>
        <v>80676.254753259738</v>
      </c>
    </row>
    <row r="132" spans="4:10">
      <c r="D132" s="42">
        <f t="shared" si="20"/>
        <v>124</v>
      </c>
      <c r="E132" s="41">
        <f t="shared" si="14"/>
        <v>326.06652962775809</v>
      </c>
      <c r="F132" s="41">
        <f t="shared" si="15"/>
        <v>716.37415902692953</v>
      </c>
      <c r="G132" s="43">
        <f t="shared" si="16"/>
        <v>1042.4406886546876</v>
      </c>
      <c r="H132" s="41">
        <f t="shared" si="17"/>
        <v>70040.119405767196</v>
      </c>
      <c r="I132" s="41">
        <f t="shared" si="18"/>
        <v>59222.525987414068</v>
      </c>
      <c r="J132" s="43">
        <f t="shared" si="19"/>
        <v>79959.880594232804</v>
      </c>
    </row>
    <row r="133" spans="4:10">
      <c r="D133" s="42">
        <f t="shared" si="20"/>
        <v>125</v>
      </c>
      <c r="E133" s="41">
        <f t="shared" ref="E133:E196" si="21">(+$B$8-H132)*$B$9</f>
        <v>323.17118406835755</v>
      </c>
      <c r="F133" s="41">
        <f t="shared" ref="F133:F196" si="22">$B$18-E133</f>
        <v>719.26950458633007</v>
      </c>
      <c r="G133" s="43">
        <f t="shared" ref="G133:G196" si="23">SUM(E133:F133)</f>
        <v>1042.4406886546876</v>
      </c>
      <c r="H133" s="41">
        <f t="shared" ref="H133:H196" si="24">H132+F133</f>
        <v>70759.388910353533</v>
      </c>
      <c r="I133" s="41">
        <f t="shared" ref="I133:I196" si="25">I132+E133</f>
        <v>59545.697171482425</v>
      </c>
      <c r="J133" s="43">
        <f t="shared" ref="J133:J196" si="26">$B$8-H133</f>
        <v>79240.611089646467</v>
      </c>
    </row>
    <row r="134" spans="4:10">
      <c r="D134" s="42">
        <f t="shared" si="20"/>
        <v>126</v>
      </c>
      <c r="E134" s="41">
        <f t="shared" si="21"/>
        <v>320.26413648732114</v>
      </c>
      <c r="F134" s="41">
        <f t="shared" si="22"/>
        <v>722.17655216736648</v>
      </c>
      <c r="G134" s="43">
        <f t="shared" si="23"/>
        <v>1042.4406886546876</v>
      </c>
      <c r="H134" s="41">
        <f t="shared" si="24"/>
        <v>71481.565462520899</v>
      </c>
      <c r="I134" s="41">
        <f t="shared" si="25"/>
        <v>59865.961307969745</v>
      </c>
      <c r="J134" s="43">
        <f t="shared" si="26"/>
        <v>78518.434537479101</v>
      </c>
    </row>
    <row r="135" spans="4:10">
      <c r="D135" s="42">
        <f t="shared" si="20"/>
        <v>127</v>
      </c>
      <c r="E135" s="41">
        <f t="shared" si="21"/>
        <v>317.34533958897799</v>
      </c>
      <c r="F135" s="41">
        <f t="shared" si="22"/>
        <v>725.09534906570957</v>
      </c>
      <c r="G135" s="43">
        <f t="shared" si="23"/>
        <v>1042.4406886546876</v>
      </c>
      <c r="H135" s="41">
        <f t="shared" si="24"/>
        <v>72206.660811586611</v>
      </c>
      <c r="I135" s="41">
        <f t="shared" si="25"/>
        <v>60183.306647558726</v>
      </c>
      <c r="J135" s="43">
        <f t="shared" si="26"/>
        <v>77793.339188413389</v>
      </c>
    </row>
    <row r="136" spans="4:10">
      <c r="D136" s="42">
        <f t="shared" si="20"/>
        <v>128</v>
      </c>
      <c r="E136" s="41">
        <f t="shared" si="21"/>
        <v>314.41474588650408</v>
      </c>
      <c r="F136" s="41">
        <f t="shared" si="22"/>
        <v>728.02594276818354</v>
      </c>
      <c r="G136" s="43">
        <f t="shared" si="23"/>
        <v>1042.4406886546876</v>
      </c>
      <c r="H136" s="41">
        <f t="shared" si="24"/>
        <v>72934.6867543548</v>
      </c>
      <c r="I136" s="41">
        <f t="shared" si="25"/>
        <v>60497.72139344523</v>
      </c>
      <c r="J136" s="43">
        <f t="shared" si="26"/>
        <v>77065.3132456452</v>
      </c>
    </row>
    <row r="137" spans="4:10">
      <c r="D137" s="42">
        <f t="shared" si="20"/>
        <v>129</v>
      </c>
      <c r="E137" s="41">
        <f t="shared" si="21"/>
        <v>311.47230770114936</v>
      </c>
      <c r="F137" s="41">
        <f t="shared" si="22"/>
        <v>730.96838095353826</v>
      </c>
      <c r="G137" s="43">
        <f t="shared" si="23"/>
        <v>1042.4406886546876</v>
      </c>
      <c r="H137" s="41">
        <f t="shared" si="24"/>
        <v>73665.655135308334</v>
      </c>
      <c r="I137" s="41">
        <f t="shared" si="25"/>
        <v>60809.193701146381</v>
      </c>
      <c r="J137" s="43">
        <f t="shared" si="26"/>
        <v>76334.344864691666</v>
      </c>
    </row>
    <row r="138" spans="4:10">
      <c r="D138" s="42">
        <f t="shared" si="20"/>
        <v>130</v>
      </c>
      <c r="E138" s="41">
        <f t="shared" si="21"/>
        <v>308.51797716146211</v>
      </c>
      <c r="F138" s="41">
        <f t="shared" si="22"/>
        <v>733.92271149322551</v>
      </c>
      <c r="G138" s="43">
        <f t="shared" si="23"/>
        <v>1042.4406886546876</v>
      </c>
      <c r="H138" s="41">
        <f t="shared" si="24"/>
        <v>74399.577846801563</v>
      </c>
      <c r="I138" s="41">
        <f t="shared" si="25"/>
        <v>61117.711678307845</v>
      </c>
      <c r="J138" s="43">
        <f t="shared" si="26"/>
        <v>75600.422153198437</v>
      </c>
    </row>
    <row r="139" spans="4:10">
      <c r="D139" s="42">
        <f t="shared" si="20"/>
        <v>131</v>
      </c>
      <c r="E139" s="41">
        <f t="shared" si="21"/>
        <v>305.55170620251033</v>
      </c>
      <c r="F139" s="41">
        <f t="shared" si="22"/>
        <v>736.88898245217729</v>
      </c>
      <c r="G139" s="43">
        <f t="shared" si="23"/>
        <v>1042.4406886546876</v>
      </c>
      <c r="H139" s="41">
        <f t="shared" si="24"/>
        <v>75136.466829253739</v>
      </c>
      <c r="I139" s="41">
        <f t="shared" si="25"/>
        <v>61423.263384510356</v>
      </c>
      <c r="J139" s="43">
        <f t="shared" si="26"/>
        <v>74863.533170746261</v>
      </c>
    </row>
    <row r="140" spans="4:10">
      <c r="D140" s="42">
        <f t="shared" si="20"/>
        <v>132</v>
      </c>
      <c r="E140" s="41">
        <f t="shared" si="21"/>
        <v>302.57344656509946</v>
      </c>
      <c r="F140" s="41">
        <f t="shared" si="22"/>
        <v>739.86724208958822</v>
      </c>
      <c r="G140" s="43">
        <f t="shared" si="23"/>
        <v>1042.4406886546876</v>
      </c>
      <c r="H140" s="41">
        <f t="shared" si="24"/>
        <v>75876.334071343328</v>
      </c>
      <c r="I140" s="41">
        <f t="shared" si="25"/>
        <v>61725.836831075452</v>
      </c>
      <c r="J140" s="43">
        <f t="shared" si="26"/>
        <v>74123.665928656672</v>
      </c>
    </row>
    <row r="141" spans="4:10">
      <c r="D141" s="42">
        <f t="shared" si="20"/>
        <v>133</v>
      </c>
      <c r="E141" s="41">
        <f t="shared" si="21"/>
        <v>299.58314979498738</v>
      </c>
      <c r="F141" s="41">
        <f t="shared" si="22"/>
        <v>742.8575388597003</v>
      </c>
      <c r="G141" s="43">
        <f t="shared" si="23"/>
        <v>1042.4406886546876</v>
      </c>
      <c r="H141" s="41">
        <f t="shared" si="24"/>
        <v>76619.191610203023</v>
      </c>
      <c r="I141" s="41">
        <f t="shared" si="25"/>
        <v>62025.419980870436</v>
      </c>
      <c r="J141" s="43">
        <f t="shared" si="26"/>
        <v>73380.808389796977</v>
      </c>
    </row>
    <row r="142" spans="4:10">
      <c r="D142" s="42">
        <f t="shared" si="20"/>
        <v>134</v>
      </c>
      <c r="E142" s="41">
        <f t="shared" si="21"/>
        <v>296.5807672420961</v>
      </c>
      <c r="F142" s="41">
        <f t="shared" si="22"/>
        <v>745.85992141259158</v>
      </c>
      <c r="G142" s="43">
        <f t="shared" si="23"/>
        <v>1042.4406886546876</v>
      </c>
      <c r="H142" s="41">
        <f t="shared" si="24"/>
        <v>77365.051531615609</v>
      </c>
      <c r="I142" s="41">
        <f t="shared" si="25"/>
        <v>62322.000748112536</v>
      </c>
      <c r="J142" s="43">
        <f t="shared" si="26"/>
        <v>72634.948468384391</v>
      </c>
    </row>
    <row r="143" spans="4:10">
      <c r="D143" s="42">
        <f t="shared" si="20"/>
        <v>135</v>
      </c>
      <c r="E143" s="41">
        <f t="shared" si="21"/>
        <v>293.56625005972023</v>
      </c>
      <c r="F143" s="41">
        <f t="shared" si="22"/>
        <v>748.87443859496739</v>
      </c>
      <c r="G143" s="43">
        <f t="shared" si="23"/>
        <v>1042.4406886546876</v>
      </c>
      <c r="H143" s="41">
        <f t="shared" si="24"/>
        <v>78113.925970210577</v>
      </c>
      <c r="I143" s="41">
        <f t="shared" si="25"/>
        <v>62615.566998172253</v>
      </c>
      <c r="J143" s="43">
        <f t="shared" si="26"/>
        <v>71886.074029789423</v>
      </c>
    </row>
    <row r="144" spans="4:10">
      <c r="D144" s="42">
        <f t="shared" si="20"/>
        <v>136</v>
      </c>
      <c r="E144" s="41">
        <f t="shared" si="21"/>
        <v>290.53954920373224</v>
      </c>
      <c r="F144" s="41">
        <f t="shared" si="22"/>
        <v>751.90113945095538</v>
      </c>
      <c r="G144" s="43">
        <f t="shared" si="23"/>
        <v>1042.4406886546876</v>
      </c>
      <c r="H144" s="41">
        <f t="shared" si="24"/>
        <v>78865.827109661535</v>
      </c>
      <c r="I144" s="41">
        <f t="shared" si="25"/>
        <v>62906.106547375988</v>
      </c>
      <c r="J144" s="43">
        <f t="shared" si="26"/>
        <v>71134.172890338465</v>
      </c>
    </row>
    <row r="145" spans="4:10">
      <c r="D145" s="42">
        <f t="shared" si="20"/>
        <v>137</v>
      </c>
      <c r="E145" s="41">
        <f t="shared" si="21"/>
        <v>287.50061543178464</v>
      </c>
      <c r="F145" s="41">
        <f t="shared" si="22"/>
        <v>754.94007322290304</v>
      </c>
      <c r="G145" s="43">
        <f t="shared" si="23"/>
        <v>1042.4406886546876</v>
      </c>
      <c r="H145" s="41">
        <f t="shared" si="24"/>
        <v>79620.767182884432</v>
      </c>
      <c r="I145" s="41">
        <f t="shared" si="25"/>
        <v>63193.60716280777</v>
      </c>
      <c r="J145" s="43">
        <f t="shared" si="26"/>
        <v>70379.232817115568</v>
      </c>
    </row>
    <row r="146" spans="4:10">
      <c r="D146" s="42">
        <f t="shared" si="20"/>
        <v>138</v>
      </c>
      <c r="E146" s="41">
        <f t="shared" si="21"/>
        <v>284.44939930250877</v>
      </c>
      <c r="F146" s="41">
        <f t="shared" si="22"/>
        <v>757.99128935217891</v>
      </c>
      <c r="G146" s="43">
        <f t="shared" si="23"/>
        <v>1042.4406886546876</v>
      </c>
      <c r="H146" s="41">
        <f t="shared" si="24"/>
        <v>80378.758472236615</v>
      </c>
      <c r="I146" s="41">
        <f t="shared" si="25"/>
        <v>63478.05656211028</v>
      </c>
      <c r="J146" s="43">
        <f t="shared" si="26"/>
        <v>69621.241527763385</v>
      </c>
    </row>
    <row r="147" spans="4:10">
      <c r="D147" s="42">
        <f t="shared" si="20"/>
        <v>139</v>
      </c>
      <c r="E147" s="41">
        <f t="shared" si="21"/>
        <v>281.38585117471035</v>
      </c>
      <c r="F147" s="41">
        <f t="shared" si="22"/>
        <v>761.05483747997732</v>
      </c>
      <c r="G147" s="43">
        <f t="shared" si="23"/>
        <v>1042.4406886546876</v>
      </c>
      <c r="H147" s="41">
        <f t="shared" si="24"/>
        <v>81139.813309716599</v>
      </c>
      <c r="I147" s="41">
        <f t="shared" si="25"/>
        <v>63759.442413284989</v>
      </c>
      <c r="J147" s="43">
        <f t="shared" si="26"/>
        <v>68860.186690283401</v>
      </c>
    </row>
    <row r="148" spans="4:10">
      <c r="D148" s="42">
        <f t="shared" si="20"/>
        <v>140</v>
      </c>
      <c r="E148" s="41">
        <f t="shared" si="21"/>
        <v>278.30992120656208</v>
      </c>
      <c r="F148" s="41">
        <f t="shared" si="22"/>
        <v>764.13076744812554</v>
      </c>
      <c r="G148" s="43">
        <f t="shared" si="23"/>
        <v>1042.4406886546876</v>
      </c>
      <c r="H148" s="41">
        <f t="shared" si="24"/>
        <v>81903.944077164721</v>
      </c>
      <c r="I148" s="41">
        <f t="shared" si="25"/>
        <v>64037.752334491553</v>
      </c>
      <c r="J148" s="43">
        <f t="shared" si="26"/>
        <v>68096.055922835279</v>
      </c>
    </row>
    <row r="149" spans="4:10">
      <c r="D149" s="42">
        <f t="shared" si="20"/>
        <v>141</v>
      </c>
      <c r="E149" s="41">
        <f t="shared" si="21"/>
        <v>275.22155935479259</v>
      </c>
      <c r="F149" s="41">
        <f t="shared" si="22"/>
        <v>767.21912929989503</v>
      </c>
      <c r="G149" s="43">
        <f t="shared" si="23"/>
        <v>1042.4406886546876</v>
      </c>
      <c r="H149" s="41">
        <f t="shared" si="24"/>
        <v>82671.163206464611</v>
      </c>
      <c r="I149" s="41">
        <f t="shared" si="25"/>
        <v>64312.973893846349</v>
      </c>
      <c r="J149" s="43">
        <f t="shared" si="26"/>
        <v>67328.836793535389</v>
      </c>
    </row>
    <row r="150" spans="4:10">
      <c r="D150" s="42">
        <f t="shared" si="20"/>
        <v>142</v>
      </c>
      <c r="E150" s="41">
        <f t="shared" si="21"/>
        <v>272.1207153738722</v>
      </c>
      <c r="F150" s="41">
        <f t="shared" si="22"/>
        <v>770.31997328081547</v>
      </c>
      <c r="G150" s="43">
        <f t="shared" si="23"/>
        <v>1042.4406886546876</v>
      </c>
      <c r="H150" s="41">
        <f t="shared" si="24"/>
        <v>83441.483179745424</v>
      </c>
      <c r="I150" s="41">
        <f t="shared" si="25"/>
        <v>64585.094609220221</v>
      </c>
      <c r="J150" s="43">
        <f t="shared" si="26"/>
        <v>66558.516820254576</v>
      </c>
    </row>
    <row r="151" spans="4:10">
      <c r="D151" s="42">
        <f t="shared" si="20"/>
        <v>143</v>
      </c>
      <c r="E151" s="41">
        <f t="shared" si="21"/>
        <v>269.00733881519557</v>
      </c>
      <c r="F151" s="41">
        <f t="shared" si="22"/>
        <v>773.43334983949205</v>
      </c>
      <c r="G151" s="43">
        <f t="shared" si="23"/>
        <v>1042.4406886546876</v>
      </c>
      <c r="H151" s="41">
        <f t="shared" si="24"/>
        <v>84214.916529584923</v>
      </c>
      <c r="I151" s="41">
        <f t="shared" si="25"/>
        <v>64854.101948035415</v>
      </c>
      <c r="J151" s="43">
        <f t="shared" si="26"/>
        <v>65785.083470415077</v>
      </c>
    </row>
    <row r="152" spans="4:10">
      <c r="D152" s="42">
        <f t="shared" si="20"/>
        <v>144</v>
      </c>
      <c r="E152" s="41">
        <f t="shared" si="21"/>
        <v>265.8813790262609</v>
      </c>
      <c r="F152" s="41">
        <f t="shared" si="22"/>
        <v>776.55930962842672</v>
      </c>
      <c r="G152" s="43">
        <f t="shared" si="23"/>
        <v>1042.4406886546876</v>
      </c>
      <c r="H152" s="41">
        <f t="shared" si="24"/>
        <v>84991.475839213352</v>
      </c>
      <c r="I152" s="41">
        <f t="shared" si="25"/>
        <v>65119.983327061673</v>
      </c>
      <c r="J152" s="43">
        <f t="shared" si="26"/>
        <v>65008.524160786648</v>
      </c>
    </row>
    <row r="153" spans="4:10">
      <c r="D153" s="42">
        <f t="shared" si="20"/>
        <v>145</v>
      </c>
      <c r="E153" s="41">
        <f t="shared" si="21"/>
        <v>262.74278514984604</v>
      </c>
      <c r="F153" s="41">
        <f t="shared" si="22"/>
        <v>779.69790350484163</v>
      </c>
      <c r="G153" s="43">
        <f t="shared" si="23"/>
        <v>1042.4406886546876</v>
      </c>
      <c r="H153" s="41">
        <f t="shared" si="24"/>
        <v>85771.173742718194</v>
      </c>
      <c r="I153" s="41">
        <f t="shared" si="25"/>
        <v>65382.726112211516</v>
      </c>
      <c r="J153" s="43">
        <f t="shared" si="26"/>
        <v>64228.826257281806</v>
      </c>
    </row>
    <row r="154" spans="4:10">
      <c r="D154" s="42">
        <f t="shared" si="20"/>
        <v>146</v>
      </c>
      <c r="E154" s="41">
        <f t="shared" si="21"/>
        <v>259.59150612318064</v>
      </c>
      <c r="F154" s="41">
        <f t="shared" si="22"/>
        <v>782.84918253150704</v>
      </c>
      <c r="G154" s="43">
        <f t="shared" si="23"/>
        <v>1042.4406886546876</v>
      </c>
      <c r="H154" s="41">
        <f t="shared" si="24"/>
        <v>86554.022925249708</v>
      </c>
      <c r="I154" s="41">
        <f t="shared" si="25"/>
        <v>65642.317618334695</v>
      </c>
      <c r="J154" s="43">
        <f t="shared" si="26"/>
        <v>63445.977074750292</v>
      </c>
    </row>
    <row r="155" spans="4:10">
      <c r="D155" s="42">
        <f t="shared" si="20"/>
        <v>147</v>
      </c>
      <c r="E155" s="41">
        <f t="shared" si="21"/>
        <v>256.42749067711577</v>
      </c>
      <c r="F155" s="41">
        <f t="shared" si="22"/>
        <v>786.01319797757185</v>
      </c>
      <c r="G155" s="43">
        <f t="shared" si="23"/>
        <v>1042.4406886546876</v>
      </c>
      <c r="H155" s="41">
        <f t="shared" si="24"/>
        <v>87340.036123227284</v>
      </c>
      <c r="I155" s="41">
        <f t="shared" si="25"/>
        <v>65898.745109011812</v>
      </c>
      <c r="J155" s="43">
        <f t="shared" si="26"/>
        <v>62659.963876772716</v>
      </c>
    </row>
    <row r="156" spans="4:10">
      <c r="D156" s="42">
        <f t="shared" si="20"/>
        <v>148</v>
      </c>
      <c r="E156" s="41">
        <f t="shared" si="21"/>
        <v>253.25068733528971</v>
      </c>
      <c r="F156" s="41">
        <f t="shared" si="22"/>
        <v>789.19000131939788</v>
      </c>
      <c r="G156" s="43">
        <f t="shared" si="23"/>
        <v>1042.4406886546876</v>
      </c>
      <c r="H156" s="41">
        <f t="shared" si="24"/>
        <v>88129.22612454668</v>
      </c>
      <c r="I156" s="41">
        <f t="shared" si="25"/>
        <v>66151.995796347095</v>
      </c>
      <c r="J156" s="43">
        <f t="shared" si="26"/>
        <v>61870.77387545332</v>
      </c>
    </row>
    <row r="157" spans="4:10">
      <c r="D157" s="42">
        <f t="shared" si="20"/>
        <v>149</v>
      </c>
      <c r="E157" s="41">
        <f t="shared" si="21"/>
        <v>250.06104441329049</v>
      </c>
      <c r="F157" s="41">
        <f t="shared" si="22"/>
        <v>792.37964424139716</v>
      </c>
      <c r="G157" s="43">
        <f t="shared" si="23"/>
        <v>1042.4406886546876</v>
      </c>
      <c r="H157" s="41">
        <f t="shared" si="24"/>
        <v>88921.605768788082</v>
      </c>
      <c r="I157" s="41">
        <f t="shared" si="25"/>
        <v>66402.056840760386</v>
      </c>
      <c r="J157" s="43">
        <f t="shared" si="26"/>
        <v>61078.394231211918</v>
      </c>
    </row>
    <row r="158" spans="4:10">
      <c r="D158" s="42">
        <f t="shared" si="20"/>
        <v>150</v>
      </c>
      <c r="E158" s="41">
        <f t="shared" si="21"/>
        <v>246.85851001781484</v>
      </c>
      <c r="F158" s="41">
        <f t="shared" si="22"/>
        <v>795.58217863687275</v>
      </c>
      <c r="G158" s="43">
        <f t="shared" si="23"/>
        <v>1042.4406886546876</v>
      </c>
      <c r="H158" s="41">
        <f t="shared" si="24"/>
        <v>89717.187947424958</v>
      </c>
      <c r="I158" s="41">
        <f t="shared" si="25"/>
        <v>66648.915350778203</v>
      </c>
      <c r="J158" s="43">
        <f t="shared" si="26"/>
        <v>60282.812052575042</v>
      </c>
    </row>
    <row r="159" spans="4:10">
      <c r="D159" s="42">
        <f t="shared" si="20"/>
        <v>151</v>
      </c>
      <c r="E159" s="41">
        <f t="shared" si="21"/>
        <v>243.64303204582413</v>
      </c>
      <c r="F159" s="41">
        <f t="shared" si="22"/>
        <v>798.79765660886346</v>
      </c>
      <c r="G159" s="43">
        <f t="shared" si="23"/>
        <v>1042.4406886546876</v>
      </c>
      <c r="H159" s="41">
        <f t="shared" si="24"/>
        <v>90515.98560403382</v>
      </c>
      <c r="I159" s="41">
        <f t="shared" si="25"/>
        <v>66892.558382824034</v>
      </c>
      <c r="J159" s="43">
        <f t="shared" si="26"/>
        <v>59484.01439596618</v>
      </c>
    </row>
    <row r="160" spans="4:10">
      <c r="D160" s="42">
        <f t="shared" si="20"/>
        <v>152</v>
      </c>
      <c r="E160" s="41">
        <f t="shared" si="21"/>
        <v>240.41455818369664</v>
      </c>
      <c r="F160" s="41">
        <f t="shared" si="22"/>
        <v>802.02613047099101</v>
      </c>
      <c r="G160" s="43">
        <f t="shared" si="23"/>
        <v>1042.4406886546876</v>
      </c>
      <c r="H160" s="41">
        <f t="shared" si="24"/>
        <v>91318.011734504806</v>
      </c>
      <c r="I160" s="41">
        <f t="shared" si="25"/>
        <v>67132.972941007727</v>
      </c>
      <c r="J160" s="43">
        <f t="shared" si="26"/>
        <v>58681.988265495194</v>
      </c>
    </row>
    <row r="161" spans="4:10">
      <c r="D161" s="42">
        <f t="shared" si="20"/>
        <v>153</v>
      </c>
      <c r="E161" s="41">
        <f t="shared" si="21"/>
        <v>237.17303590637641</v>
      </c>
      <c r="F161" s="41">
        <f t="shared" si="22"/>
        <v>805.26765274831121</v>
      </c>
      <c r="G161" s="43">
        <f t="shared" si="23"/>
        <v>1042.4406886546876</v>
      </c>
      <c r="H161" s="41">
        <f t="shared" si="24"/>
        <v>92123.279387253118</v>
      </c>
      <c r="I161" s="41">
        <f t="shared" si="25"/>
        <v>67370.145976914107</v>
      </c>
      <c r="J161" s="43">
        <f t="shared" si="26"/>
        <v>57876.720612746882</v>
      </c>
    </row>
    <row r="162" spans="4:10">
      <c r="D162" s="42">
        <f t="shared" si="20"/>
        <v>154</v>
      </c>
      <c r="E162" s="41">
        <f t="shared" si="21"/>
        <v>233.91841247651863</v>
      </c>
      <c r="F162" s="41">
        <f t="shared" si="22"/>
        <v>808.52227617816902</v>
      </c>
      <c r="G162" s="43">
        <f t="shared" si="23"/>
        <v>1042.4406886546876</v>
      </c>
      <c r="H162" s="41">
        <f t="shared" si="24"/>
        <v>92931.801663431281</v>
      </c>
      <c r="I162" s="41">
        <f t="shared" si="25"/>
        <v>67604.064389390624</v>
      </c>
      <c r="J162" s="43">
        <f t="shared" si="26"/>
        <v>57068.198336568719</v>
      </c>
    </row>
    <row r="163" spans="4:10">
      <c r="D163" s="42">
        <f t="shared" si="20"/>
        <v>155</v>
      </c>
      <c r="E163" s="41">
        <f t="shared" si="21"/>
        <v>230.6506349436319</v>
      </c>
      <c r="F163" s="41">
        <f t="shared" si="22"/>
        <v>811.79005371105575</v>
      </c>
      <c r="G163" s="43">
        <f t="shared" si="23"/>
        <v>1042.4406886546876</v>
      </c>
      <c r="H163" s="41">
        <f t="shared" si="24"/>
        <v>93743.591717142335</v>
      </c>
      <c r="I163" s="41">
        <f t="shared" si="25"/>
        <v>67834.715024334262</v>
      </c>
      <c r="J163" s="43">
        <f t="shared" si="26"/>
        <v>56256.408282857665</v>
      </c>
    </row>
    <row r="164" spans="4:10">
      <c r="D164" s="42">
        <f t="shared" si="20"/>
        <v>156</v>
      </c>
      <c r="E164" s="41">
        <f t="shared" si="21"/>
        <v>227.36965014321638</v>
      </c>
      <c r="F164" s="41">
        <f t="shared" si="22"/>
        <v>815.07103851147122</v>
      </c>
      <c r="G164" s="43">
        <f t="shared" si="23"/>
        <v>1042.4406886546876</v>
      </c>
      <c r="H164" s="41">
        <f t="shared" si="24"/>
        <v>94558.662755653801</v>
      </c>
      <c r="I164" s="41">
        <f t="shared" si="25"/>
        <v>68062.084674477475</v>
      </c>
      <c r="J164" s="43">
        <f t="shared" si="26"/>
        <v>55441.337244346199</v>
      </c>
    </row>
    <row r="165" spans="4:10">
      <c r="D165" s="42">
        <f t="shared" si="20"/>
        <v>157</v>
      </c>
      <c r="E165" s="41">
        <f t="shared" si="21"/>
        <v>224.07540469589921</v>
      </c>
      <c r="F165" s="41">
        <f t="shared" si="22"/>
        <v>818.36528395878838</v>
      </c>
      <c r="G165" s="43">
        <f t="shared" si="23"/>
        <v>1042.4406886546876</v>
      </c>
      <c r="H165" s="41">
        <f t="shared" si="24"/>
        <v>95377.028039612589</v>
      </c>
      <c r="I165" s="41">
        <f t="shared" si="25"/>
        <v>68286.16007917338</v>
      </c>
      <c r="J165" s="43">
        <f t="shared" si="26"/>
        <v>54622.971960387411</v>
      </c>
    </row>
    <row r="166" spans="4:10">
      <c r="D166" s="42">
        <f t="shared" si="20"/>
        <v>158</v>
      </c>
      <c r="E166" s="41">
        <f t="shared" si="21"/>
        <v>220.76784500656578</v>
      </c>
      <c r="F166" s="41">
        <f t="shared" si="22"/>
        <v>821.6728436481219</v>
      </c>
      <c r="G166" s="43">
        <f t="shared" si="23"/>
        <v>1042.4406886546876</v>
      </c>
      <c r="H166" s="41">
        <f t="shared" si="24"/>
        <v>96198.70088326071</v>
      </c>
      <c r="I166" s="41">
        <f t="shared" si="25"/>
        <v>68506.927924179952</v>
      </c>
      <c r="J166" s="43">
        <f t="shared" si="26"/>
        <v>53801.29911673929</v>
      </c>
    </row>
    <row r="167" spans="4:10">
      <c r="D167" s="42">
        <f t="shared" si="20"/>
        <v>159</v>
      </c>
      <c r="E167" s="41">
        <f t="shared" si="21"/>
        <v>217.44691726348796</v>
      </c>
      <c r="F167" s="41">
        <f t="shared" si="22"/>
        <v>824.99377139119963</v>
      </c>
      <c r="G167" s="43">
        <f t="shared" si="23"/>
        <v>1042.4406886546876</v>
      </c>
      <c r="H167" s="41">
        <f t="shared" si="24"/>
        <v>97023.694654651903</v>
      </c>
      <c r="I167" s="41">
        <f t="shared" si="25"/>
        <v>68724.374841443438</v>
      </c>
      <c r="J167" s="43">
        <f t="shared" si="26"/>
        <v>52976.305345348097</v>
      </c>
    </row>
    <row r="168" spans="4:10">
      <c r="D168" s="42">
        <f t="shared" si="20"/>
        <v>160</v>
      </c>
      <c r="E168" s="41">
        <f t="shared" si="21"/>
        <v>214.11256743744855</v>
      </c>
      <c r="F168" s="41">
        <f t="shared" si="22"/>
        <v>828.32812121723907</v>
      </c>
      <c r="G168" s="43">
        <f t="shared" si="23"/>
        <v>1042.4406886546876</v>
      </c>
      <c r="H168" s="41">
        <f t="shared" si="24"/>
        <v>97852.022775869147</v>
      </c>
      <c r="I168" s="41">
        <f t="shared" si="25"/>
        <v>68938.487408880887</v>
      </c>
      <c r="J168" s="43">
        <f t="shared" si="26"/>
        <v>52147.977224130853</v>
      </c>
    </row>
    <row r="169" spans="4:10">
      <c r="D169" s="42">
        <f t="shared" si="20"/>
        <v>161</v>
      </c>
      <c r="E169" s="41">
        <f t="shared" si="21"/>
        <v>210.76474128086218</v>
      </c>
      <c r="F169" s="41">
        <f t="shared" si="22"/>
        <v>831.67594737382547</v>
      </c>
      <c r="G169" s="43">
        <f t="shared" si="23"/>
        <v>1042.4406886546876</v>
      </c>
      <c r="H169" s="41">
        <f t="shared" si="24"/>
        <v>98683.698723242967</v>
      </c>
      <c r="I169" s="41">
        <f t="shared" si="25"/>
        <v>69149.252150161745</v>
      </c>
      <c r="J169" s="43">
        <f t="shared" si="26"/>
        <v>51316.301276757033</v>
      </c>
    </row>
    <row r="170" spans="4:10">
      <c r="D170" s="42">
        <f t="shared" ref="D170:D224" si="27">D169+1</f>
        <v>162</v>
      </c>
      <c r="E170" s="41">
        <f t="shared" si="21"/>
        <v>207.40338432689299</v>
      </c>
      <c r="F170" s="41">
        <f t="shared" si="22"/>
        <v>835.03730432779457</v>
      </c>
      <c r="G170" s="43">
        <f t="shared" si="23"/>
        <v>1042.4406886546876</v>
      </c>
      <c r="H170" s="41">
        <f t="shared" si="24"/>
        <v>99518.736027570762</v>
      </c>
      <c r="I170" s="41">
        <f t="shared" si="25"/>
        <v>69356.655534488644</v>
      </c>
      <c r="J170" s="43">
        <f t="shared" si="26"/>
        <v>50481.263972429238</v>
      </c>
    </row>
    <row r="171" spans="4:10">
      <c r="D171" s="42">
        <f t="shared" si="27"/>
        <v>163</v>
      </c>
      <c r="E171" s="41">
        <f t="shared" si="21"/>
        <v>204.02844188856815</v>
      </c>
      <c r="F171" s="41">
        <f t="shared" si="22"/>
        <v>838.41224676611944</v>
      </c>
      <c r="G171" s="43">
        <f t="shared" si="23"/>
        <v>1042.4406886546876</v>
      </c>
      <c r="H171" s="41">
        <f t="shared" si="24"/>
        <v>100357.14827433688</v>
      </c>
      <c r="I171" s="41">
        <f t="shared" si="25"/>
        <v>69560.683976377215</v>
      </c>
      <c r="J171" s="43">
        <f t="shared" si="26"/>
        <v>49642.851725663117</v>
      </c>
    </row>
    <row r="172" spans="4:10">
      <c r="D172" s="42">
        <f t="shared" si="27"/>
        <v>164</v>
      </c>
      <c r="E172" s="41">
        <f t="shared" si="21"/>
        <v>200.63985905788843</v>
      </c>
      <c r="F172" s="41">
        <f t="shared" si="22"/>
        <v>841.80082959679919</v>
      </c>
      <c r="G172" s="43">
        <f t="shared" si="23"/>
        <v>1042.4406886546876</v>
      </c>
      <c r="H172" s="41">
        <f t="shared" si="24"/>
        <v>101198.94910393369</v>
      </c>
      <c r="I172" s="41">
        <f t="shared" si="25"/>
        <v>69761.323835435105</v>
      </c>
      <c r="J172" s="43">
        <f t="shared" si="26"/>
        <v>48801.050896066314</v>
      </c>
    </row>
    <row r="173" spans="4:10">
      <c r="D173" s="42">
        <f t="shared" si="27"/>
        <v>165</v>
      </c>
      <c r="E173" s="41">
        <f t="shared" si="21"/>
        <v>197.23758070493469</v>
      </c>
      <c r="F173" s="41">
        <f t="shared" si="22"/>
        <v>845.20310794975296</v>
      </c>
      <c r="G173" s="43">
        <f t="shared" si="23"/>
        <v>1042.4406886546876</v>
      </c>
      <c r="H173" s="41">
        <f t="shared" si="24"/>
        <v>102044.15221188344</v>
      </c>
      <c r="I173" s="41">
        <f t="shared" si="25"/>
        <v>69958.561416140044</v>
      </c>
      <c r="J173" s="43">
        <f t="shared" si="26"/>
        <v>47955.84778811656</v>
      </c>
    </row>
    <row r="174" spans="4:10">
      <c r="D174" s="42">
        <f t="shared" si="27"/>
        <v>166</v>
      </c>
      <c r="E174" s="41">
        <f t="shared" si="21"/>
        <v>193.82155147697108</v>
      </c>
      <c r="F174" s="41">
        <f t="shared" si="22"/>
        <v>848.61913717771654</v>
      </c>
      <c r="G174" s="43">
        <f t="shared" si="23"/>
        <v>1042.4406886546876</v>
      </c>
      <c r="H174" s="41">
        <f t="shared" si="24"/>
        <v>102892.77134906115</v>
      </c>
      <c r="I174" s="41">
        <f t="shared" si="25"/>
        <v>70152.382967617013</v>
      </c>
      <c r="J174" s="43">
        <f t="shared" si="26"/>
        <v>47107.22865093885</v>
      </c>
    </row>
    <row r="175" spans="4:10">
      <c r="D175" s="42">
        <f t="shared" si="27"/>
        <v>167</v>
      </c>
      <c r="E175" s="41">
        <f t="shared" si="21"/>
        <v>190.39171579754452</v>
      </c>
      <c r="F175" s="41">
        <f t="shared" si="22"/>
        <v>852.0489728571431</v>
      </c>
      <c r="G175" s="43">
        <f t="shared" si="23"/>
        <v>1042.4406886546876</v>
      </c>
      <c r="H175" s="41">
        <f t="shared" si="24"/>
        <v>103744.82032191829</v>
      </c>
      <c r="I175" s="41">
        <f t="shared" si="25"/>
        <v>70342.774683414551</v>
      </c>
      <c r="J175" s="43">
        <f t="shared" si="26"/>
        <v>46255.179678081709</v>
      </c>
    </row>
    <row r="176" spans="4:10">
      <c r="D176" s="42">
        <f t="shared" si="27"/>
        <v>168</v>
      </c>
      <c r="E176" s="41">
        <f t="shared" si="21"/>
        <v>186.94801786558023</v>
      </c>
      <c r="F176" s="41">
        <f t="shared" si="22"/>
        <v>855.49267078910736</v>
      </c>
      <c r="G176" s="43">
        <f t="shared" si="23"/>
        <v>1042.4406886546876</v>
      </c>
      <c r="H176" s="41">
        <f t="shared" si="24"/>
        <v>104600.3129927074</v>
      </c>
      <c r="I176" s="41">
        <f t="shared" si="25"/>
        <v>70529.72270128013</v>
      </c>
      <c r="J176" s="43">
        <f t="shared" si="26"/>
        <v>45399.687007292596</v>
      </c>
    </row>
    <row r="177" spans="4:10">
      <c r="D177" s="42">
        <f t="shared" si="27"/>
        <v>169</v>
      </c>
      <c r="E177" s="41">
        <f t="shared" si="21"/>
        <v>183.49040165447423</v>
      </c>
      <c r="F177" s="41">
        <f t="shared" si="22"/>
        <v>858.95028700021339</v>
      </c>
      <c r="G177" s="43">
        <f t="shared" si="23"/>
        <v>1042.4406886546876</v>
      </c>
      <c r="H177" s="41">
        <f t="shared" si="24"/>
        <v>105459.26327970762</v>
      </c>
      <c r="I177" s="41">
        <f t="shared" si="25"/>
        <v>70713.213102934606</v>
      </c>
      <c r="J177" s="43">
        <f t="shared" si="26"/>
        <v>44540.736720292378</v>
      </c>
    </row>
    <row r="178" spans="4:10">
      <c r="D178" s="42">
        <f t="shared" si="27"/>
        <v>170</v>
      </c>
      <c r="E178" s="41">
        <f t="shared" si="21"/>
        <v>180.01881091118167</v>
      </c>
      <c r="F178" s="41">
        <f t="shared" si="22"/>
        <v>862.421877743506</v>
      </c>
      <c r="G178" s="43">
        <f t="shared" si="23"/>
        <v>1042.4406886546876</v>
      </c>
      <c r="H178" s="41">
        <f t="shared" si="24"/>
        <v>106321.68515745112</v>
      </c>
      <c r="I178" s="41">
        <f t="shared" si="25"/>
        <v>70893.231913845782</v>
      </c>
      <c r="J178" s="43">
        <f t="shared" si="26"/>
        <v>43678.314842548876</v>
      </c>
    </row>
    <row r="179" spans="4:10">
      <c r="D179" s="42">
        <f t="shared" si="27"/>
        <v>171</v>
      </c>
      <c r="E179" s="41">
        <f t="shared" si="21"/>
        <v>176.5331891553017</v>
      </c>
      <c r="F179" s="41">
        <f t="shared" si="22"/>
        <v>865.90749949938595</v>
      </c>
      <c r="G179" s="43">
        <f t="shared" si="23"/>
        <v>1042.4406886546876</v>
      </c>
      <c r="H179" s="41">
        <f t="shared" si="24"/>
        <v>107187.59265695051</v>
      </c>
      <c r="I179" s="41">
        <f t="shared" si="25"/>
        <v>71069.765103001089</v>
      </c>
      <c r="J179" s="43">
        <f t="shared" si="26"/>
        <v>42812.40734304949</v>
      </c>
    </row>
    <row r="180" spans="4:10">
      <c r="D180" s="42">
        <f t="shared" si="27"/>
        <v>172</v>
      </c>
      <c r="E180" s="41">
        <f t="shared" si="21"/>
        <v>173.03347967815836</v>
      </c>
      <c r="F180" s="41">
        <f t="shared" si="22"/>
        <v>869.40720897652932</v>
      </c>
      <c r="G180" s="43">
        <f t="shared" si="23"/>
        <v>1042.4406886546876</v>
      </c>
      <c r="H180" s="41">
        <f t="shared" si="24"/>
        <v>108056.99986592703</v>
      </c>
      <c r="I180" s="41">
        <f t="shared" si="25"/>
        <v>71242.798582679243</v>
      </c>
      <c r="J180" s="43">
        <f t="shared" si="26"/>
        <v>41943.000134072965</v>
      </c>
    </row>
    <row r="181" spans="4:10">
      <c r="D181" s="42">
        <f t="shared" si="27"/>
        <v>173</v>
      </c>
      <c r="E181" s="41">
        <f t="shared" si="21"/>
        <v>169.51962554187821</v>
      </c>
      <c r="F181" s="41">
        <f t="shared" si="22"/>
        <v>872.92106311280941</v>
      </c>
      <c r="G181" s="43">
        <f t="shared" si="23"/>
        <v>1042.4406886546876</v>
      </c>
      <c r="H181" s="41">
        <f t="shared" si="24"/>
        <v>108929.92092903984</v>
      </c>
      <c r="I181" s="41">
        <f t="shared" si="25"/>
        <v>71412.318208221128</v>
      </c>
      <c r="J181" s="43">
        <f t="shared" si="26"/>
        <v>41070.079070960157</v>
      </c>
    </row>
    <row r="182" spans="4:10">
      <c r="D182" s="42">
        <f t="shared" si="27"/>
        <v>174</v>
      </c>
      <c r="E182" s="41">
        <f t="shared" si="21"/>
        <v>165.99156957846395</v>
      </c>
      <c r="F182" s="41">
        <f t="shared" si="22"/>
        <v>876.44911907622372</v>
      </c>
      <c r="G182" s="43">
        <f t="shared" si="23"/>
        <v>1042.4406886546876</v>
      </c>
      <c r="H182" s="41">
        <f t="shared" si="24"/>
        <v>109806.37004811606</v>
      </c>
      <c r="I182" s="41">
        <f t="shared" si="25"/>
        <v>71578.309777799586</v>
      </c>
      <c r="J182" s="43">
        <f t="shared" si="26"/>
        <v>40193.629951883937</v>
      </c>
    </row>
    <row r="183" spans="4:10">
      <c r="D183" s="42">
        <f t="shared" si="27"/>
        <v>175</v>
      </c>
      <c r="E183" s="41">
        <f t="shared" si="21"/>
        <v>162.44925438886423</v>
      </c>
      <c r="F183" s="41">
        <f t="shared" si="22"/>
        <v>879.99143426582339</v>
      </c>
      <c r="G183" s="43">
        <f t="shared" si="23"/>
        <v>1042.4406886546876</v>
      </c>
      <c r="H183" s="41">
        <f t="shared" si="24"/>
        <v>110686.36148238189</v>
      </c>
      <c r="I183" s="41">
        <f t="shared" si="25"/>
        <v>71740.759032188449</v>
      </c>
      <c r="J183" s="43">
        <f t="shared" si="26"/>
        <v>39313.638517618107</v>
      </c>
    </row>
    <row r="184" spans="4:10">
      <c r="D184" s="42">
        <f t="shared" si="27"/>
        <v>176</v>
      </c>
      <c r="E184" s="41">
        <f t="shared" si="21"/>
        <v>158.89262234203983</v>
      </c>
      <c r="F184" s="41">
        <f t="shared" si="22"/>
        <v>883.54806631264773</v>
      </c>
      <c r="G184" s="43">
        <f t="shared" si="23"/>
        <v>1042.4406886546876</v>
      </c>
      <c r="H184" s="41">
        <f t="shared" si="24"/>
        <v>111569.90954869454</v>
      </c>
      <c r="I184" s="41">
        <f t="shared" si="25"/>
        <v>71899.651654530491</v>
      </c>
      <c r="J184" s="43">
        <f t="shared" si="26"/>
        <v>38430.090451305456</v>
      </c>
    </row>
    <row r="185" spans="4:10">
      <c r="D185" s="42">
        <f t="shared" si="27"/>
        <v>177</v>
      </c>
      <c r="E185" s="41">
        <f t="shared" si="21"/>
        <v>155.3216155740262</v>
      </c>
      <c r="F185" s="41">
        <f t="shared" si="22"/>
        <v>887.11907308066145</v>
      </c>
      <c r="G185" s="43">
        <f t="shared" si="23"/>
        <v>1042.4406886546876</v>
      </c>
      <c r="H185" s="41">
        <f t="shared" si="24"/>
        <v>112457.0286217752</v>
      </c>
      <c r="I185" s="41">
        <f t="shared" si="25"/>
        <v>72054.973270104514</v>
      </c>
      <c r="J185" s="43">
        <f t="shared" si="26"/>
        <v>37542.9713782248</v>
      </c>
    </row>
    <row r="186" spans="4:10">
      <c r="D186" s="42">
        <f t="shared" si="27"/>
        <v>178</v>
      </c>
      <c r="E186" s="41">
        <f t="shared" si="21"/>
        <v>151.7361759869919</v>
      </c>
      <c r="F186" s="41">
        <f t="shared" si="22"/>
        <v>890.70451266769578</v>
      </c>
      <c r="G186" s="43">
        <f t="shared" si="23"/>
        <v>1042.4406886546876</v>
      </c>
      <c r="H186" s="41">
        <f t="shared" si="24"/>
        <v>113347.7331344429</v>
      </c>
      <c r="I186" s="41">
        <f t="shared" si="25"/>
        <v>72206.70944609151</v>
      </c>
      <c r="J186" s="43">
        <f t="shared" si="26"/>
        <v>36652.266865557103</v>
      </c>
    </row>
    <row r="187" spans="4:10">
      <c r="D187" s="42">
        <f t="shared" si="27"/>
        <v>179</v>
      </c>
      <c r="E187" s="41">
        <f t="shared" si="21"/>
        <v>148.13624524829328</v>
      </c>
      <c r="F187" s="41">
        <f t="shared" si="22"/>
        <v>894.30444340639428</v>
      </c>
      <c r="G187" s="43">
        <f t="shared" si="23"/>
        <v>1042.4406886546876</v>
      </c>
      <c r="H187" s="41">
        <f t="shared" si="24"/>
        <v>114242.03757784929</v>
      </c>
      <c r="I187" s="41">
        <f t="shared" si="25"/>
        <v>72354.845691339797</v>
      </c>
      <c r="J187" s="43">
        <f t="shared" si="26"/>
        <v>35757.962422150711</v>
      </c>
    </row>
    <row r="188" spans="4:10">
      <c r="D188" s="42">
        <f t="shared" si="27"/>
        <v>180</v>
      </c>
      <c r="E188" s="41">
        <f t="shared" si="21"/>
        <v>144.52176478952578</v>
      </c>
      <c r="F188" s="41">
        <f t="shared" si="22"/>
        <v>897.91892386516179</v>
      </c>
      <c r="G188" s="43">
        <f t="shared" si="23"/>
        <v>1042.4406886546876</v>
      </c>
      <c r="H188" s="41">
        <f t="shared" si="24"/>
        <v>115139.95650171445</v>
      </c>
      <c r="I188" s="41">
        <f t="shared" si="25"/>
        <v>72499.367456129316</v>
      </c>
      <c r="J188" s="43">
        <f t="shared" si="26"/>
        <v>34860.043498285551</v>
      </c>
    </row>
    <row r="189" spans="4:10">
      <c r="D189" s="42">
        <f t="shared" si="27"/>
        <v>181</v>
      </c>
      <c r="E189" s="41">
        <f t="shared" si="21"/>
        <v>140.89267580557078</v>
      </c>
      <c r="F189" s="41">
        <f t="shared" si="22"/>
        <v>901.54801284911684</v>
      </c>
      <c r="G189" s="43">
        <f t="shared" si="23"/>
        <v>1042.4406886546876</v>
      </c>
      <c r="H189" s="41">
        <f t="shared" si="24"/>
        <v>116041.50451456357</v>
      </c>
      <c r="I189" s="41">
        <f t="shared" si="25"/>
        <v>72640.260131934891</v>
      </c>
      <c r="J189" s="43">
        <f t="shared" si="26"/>
        <v>33958.495485436433</v>
      </c>
    </row>
    <row r="190" spans="4:10">
      <c r="D190" s="42">
        <f t="shared" si="27"/>
        <v>182</v>
      </c>
      <c r="E190" s="41">
        <f t="shared" si="21"/>
        <v>137.24891925363892</v>
      </c>
      <c r="F190" s="41">
        <f t="shared" si="22"/>
        <v>905.19176940104876</v>
      </c>
      <c r="G190" s="43">
        <f t="shared" si="23"/>
        <v>1042.4406886546876</v>
      </c>
      <c r="H190" s="41">
        <f t="shared" si="24"/>
        <v>116946.69628396461</v>
      </c>
      <c r="I190" s="41">
        <f t="shared" si="25"/>
        <v>72777.509051188536</v>
      </c>
      <c r="J190" s="43">
        <f t="shared" si="26"/>
        <v>33053.303716035385</v>
      </c>
    </row>
    <row r="191" spans="4:10">
      <c r="D191" s="42">
        <f t="shared" si="27"/>
        <v>183</v>
      </c>
      <c r="E191" s="41">
        <f t="shared" si="21"/>
        <v>133.59043585230967</v>
      </c>
      <c r="F191" s="41">
        <f t="shared" si="22"/>
        <v>908.85025280237801</v>
      </c>
      <c r="G191" s="43">
        <f t="shared" si="23"/>
        <v>1042.4406886546876</v>
      </c>
      <c r="H191" s="41">
        <f t="shared" si="24"/>
        <v>117855.546536767</v>
      </c>
      <c r="I191" s="41">
        <f t="shared" si="25"/>
        <v>72911.099487040847</v>
      </c>
      <c r="J191" s="43">
        <f t="shared" si="26"/>
        <v>32144.453463233003</v>
      </c>
    </row>
    <row r="192" spans="4:10">
      <c r="D192" s="42">
        <f t="shared" si="27"/>
        <v>184</v>
      </c>
      <c r="E192" s="41">
        <f t="shared" si="21"/>
        <v>129.91716608056672</v>
      </c>
      <c r="F192" s="41">
        <f t="shared" si="22"/>
        <v>912.52352257412088</v>
      </c>
      <c r="G192" s="43">
        <f t="shared" si="23"/>
        <v>1042.4406886546876</v>
      </c>
      <c r="H192" s="41">
        <f t="shared" si="24"/>
        <v>118768.07005934112</v>
      </c>
      <c r="I192" s="41">
        <f t="shared" si="25"/>
        <v>73041.01665312142</v>
      </c>
      <c r="J192" s="43">
        <f t="shared" si="26"/>
        <v>31231.929940658883</v>
      </c>
    </row>
    <row r="193" spans="4:10">
      <c r="D193" s="42">
        <f t="shared" si="27"/>
        <v>185</v>
      </c>
      <c r="E193" s="41">
        <f t="shared" si="21"/>
        <v>126.22905017682965</v>
      </c>
      <c r="F193" s="41">
        <f t="shared" si="22"/>
        <v>916.21163847785795</v>
      </c>
      <c r="G193" s="43">
        <f t="shared" si="23"/>
        <v>1042.4406886546876</v>
      </c>
      <c r="H193" s="41">
        <f t="shared" si="24"/>
        <v>119684.28169781898</v>
      </c>
      <c r="I193" s="41">
        <f t="shared" si="25"/>
        <v>73167.245703298249</v>
      </c>
      <c r="J193" s="43">
        <f t="shared" si="26"/>
        <v>30315.71830218102</v>
      </c>
    </row>
    <row r="194" spans="4:10">
      <c r="D194" s="42">
        <f t="shared" si="27"/>
        <v>186</v>
      </c>
      <c r="E194" s="41">
        <f t="shared" si="21"/>
        <v>122.52602813798161</v>
      </c>
      <c r="F194" s="41">
        <f t="shared" si="22"/>
        <v>919.91466051670602</v>
      </c>
      <c r="G194" s="43">
        <f t="shared" si="23"/>
        <v>1042.4406886546876</v>
      </c>
      <c r="H194" s="41">
        <f t="shared" si="24"/>
        <v>120604.19635833568</v>
      </c>
      <c r="I194" s="41">
        <f t="shared" si="25"/>
        <v>73289.771731436238</v>
      </c>
      <c r="J194" s="43">
        <f t="shared" si="26"/>
        <v>29395.803641664315</v>
      </c>
    </row>
    <row r="195" spans="4:10">
      <c r="D195" s="42">
        <f t="shared" si="27"/>
        <v>187</v>
      </c>
      <c r="E195" s="41">
        <f t="shared" si="21"/>
        <v>118.80803971839327</v>
      </c>
      <c r="F195" s="41">
        <f t="shared" si="22"/>
        <v>923.63264893629434</v>
      </c>
      <c r="G195" s="43">
        <f t="shared" si="23"/>
        <v>1042.4406886546876</v>
      </c>
      <c r="H195" s="41">
        <f t="shared" si="24"/>
        <v>121527.82900727198</v>
      </c>
      <c r="I195" s="41">
        <f t="shared" si="25"/>
        <v>73408.579771154633</v>
      </c>
      <c r="J195" s="43">
        <f t="shared" si="26"/>
        <v>28472.170992728017</v>
      </c>
    </row>
    <row r="196" spans="4:10">
      <c r="D196" s="42">
        <f t="shared" si="27"/>
        <v>188</v>
      </c>
      <c r="E196" s="41">
        <f t="shared" si="21"/>
        <v>115.0750244289424</v>
      </c>
      <c r="F196" s="41">
        <f t="shared" si="22"/>
        <v>927.36566422574526</v>
      </c>
      <c r="G196" s="43">
        <f t="shared" si="23"/>
        <v>1042.4406886546876</v>
      </c>
      <c r="H196" s="41">
        <f t="shared" si="24"/>
        <v>122455.19467149772</v>
      </c>
      <c r="I196" s="41">
        <f t="shared" si="25"/>
        <v>73523.65479558357</v>
      </c>
      <c r="J196" s="43">
        <f t="shared" si="26"/>
        <v>27544.805328502276</v>
      </c>
    </row>
    <row r="197" spans="4:10">
      <c r="D197" s="42">
        <f t="shared" si="27"/>
        <v>189</v>
      </c>
      <c r="E197" s="41">
        <f t="shared" ref="E197:E224" si="28">(+$B$8-H196)*$B$9</f>
        <v>111.32692153603003</v>
      </c>
      <c r="F197" s="41">
        <f t="shared" ref="F197:F224" si="29">$B$18-E197</f>
        <v>931.11376711865762</v>
      </c>
      <c r="G197" s="43">
        <f t="shared" ref="G197:G224" si="30">SUM(E197:F197)</f>
        <v>1042.4406886546876</v>
      </c>
      <c r="H197" s="41">
        <f t="shared" ref="H197:H224" si="31">H196+F197</f>
        <v>123386.30843861638</v>
      </c>
      <c r="I197" s="41">
        <f t="shared" ref="I197:I224" si="32">I196+E197</f>
        <v>73634.981717119605</v>
      </c>
      <c r="J197" s="43">
        <f t="shared" ref="J197:J224" si="33">$B$8-H197</f>
        <v>26613.691561383617</v>
      </c>
    </row>
    <row r="198" spans="4:10">
      <c r="D198" s="42">
        <f t="shared" si="27"/>
        <v>190</v>
      </c>
      <c r="E198" s="41">
        <f t="shared" si="28"/>
        <v>107.56367006059212</v>
      </c>
      <c r="F198" s="41">
        <f t="shared" si="29"/>
        <v>934.87701859409549</v>
      </c>
      <c r="G198" s="43">
        <f t="shared" si="30"/>
        <v>1042.4406886546876</v>
      </c>
      <c r="H198" s="41">
        <f t="shared" si="31"/>
        <v>124321.18545721048</v>
      </c>
      <c r="I198" s="41">
        <f t="shared" si="32"/>
        <v>73742.545387180202</v>
      </c>
      <c r="J198" s="43">
        <f t="shared" si="33"/>
        <v>25678.814542789522</v>
      </c>
    </row>
    <row r="199" spans="4:10">
      <c r="D199" s="42">
        <f t="shared" si="27"/>
        <v>191</v>
      </c>
      <c r="E199" s="41">
        <f t="shared" si="28"/>
        <v>103.78520877710764</v>
      </c>
      <c r="F199" s="41">
        <f t="shared" si="29"/>
        <v>938.65547987757998</v>
      </c>
      <c r="G199" s="43">
        <f t="shared" si="30"/>
        <v>1042.4406886546876</v>
      </c>
      <c r="H199" s="41">
        <f t="shared" si="31"/>
        <v>125259.84093708805</v>
      </c>
      <c r="I199" s="41">
        <f t="shared" si="32"/>
        <v>73846.330595957304</v>
      </c>
      <c r="J199" s="43">
        <f t="shared" si="33"/>
        <v>24740.159062911946</v>
      </c>
    </row>
    <row r="200" spans="4:10">
      <c r="D200" s="42">
        <f t="shared" si="27"/>
        <v>192</v>
      </c>
      <c r="E200" s="41">
        <f t="shared" si="28"/>
        <v>99.991476212602436</v>
      </c>
      <c r="F200" s="41">
        <f t="shared" si="29"/>
        <v>942.44921244208513</v>
      </c>
      <c r="G200" s="43">
        <f t="shared" si="30"/>
        <v>1042.4406886546876</v>
      </c>
      <c r="H200" s="41">
        <f t="shared" si="31"/>
        <v>126202.29014953013</v>
      </c>
      <c r="I200" s="41">
        <f t="shared" si="32"/>
        <v>73946.322072169904</v>
      </c>
      <c r="J200" s="43">
        <f t="shared" si="33"/>
        <v>23797.709850469866</v>
      </c>
    </row>
    <row r="201" spans="4:10">
      <c r="D201" s="42">
        <f t="shared" si="27"/>
        <v>193</v>
      </c>
      <c r="E201" s="41">
        <f t="shared" si="28"/>
        <v>96.182410645649043</v>
      </c>
      <c r="F201" s="41">
        <f t="shared" si="29"/>
        <v>946.25827800903858</v>
      </c>
      <c r="G201" s="43">
        <f t="shared" si="30"/>
        <v>1042.4406886546876</v>
      </c>
      <c r="H201" s="41">
        <f t="shared" si="31"/>
        <v>127148.54842753918</v>
      </c>
      <c r="I201" s="41">
        <f t="shared" si="32"/>
        <v>74042.504482815551</v>
      </c>
      <c r="J201" s="43">
        <f t="shared" si="33"/>
        <v>22851.451572460821</v>
      </c>
    </row>
    <row r="202" spans="4:10">
      <c r="D202" s="42">
        <f t="shared" si="27"/>
        <v>194</v>
      </c>
      <c r="E202" s="41">
        <f t="shared" si="28"/>
        <v>92.357950105362477</v>
      </c>
      <c r="F202" s="41">
        <f t="shared" si="29"/>
        <v>950.08273854932509</v>
      </c>
      <c r="G202" s="43">
        <f t="shared" si="30"/>
        <v>1042.4406886546876</v>
      </c>
      <c r="H202" s="41">
        <f t="shared" si="31"/>
        <v>128098.63116608851</v>
      </c>
      <c r="I202" s="41">
        <f t="shared" si="32"/>
        <v>74134.862432920912</v>
      </c>
      <c r="J202" s="43">
        <f t="shared" si="33"/>
        <v>21901.368833911489</v>
      </c>
    </row>
    <row r="203" spans="4:10">
      <c r="D203" s="42">
        <f t="shared" si="27"/>
        <v>195</v>
      </c>
      <c r="E203" s="41">
        <f t="shared" si="28"/>
        <v>88.518032370392262</v>
      </c>
      <c r="F203" s="41">
        <f t="shared" si="29"/>
        <v>953.92265628429539</v>
      </c>
      <c r="G203" s="43">
        <f t="shared" si="30"/>
        <v>1042.4406886546876</v>
      </c>
      <c r="H203" s="41">
        <f t="shared" si="31"/>
        <v>129052.55382237281</v>
      </c>
      <c r="I203" s="41">
        <f t="shared" si="32"/>
        <v>74223.38046529131</v>
      </c>
      <c r="J203" s="43">
        <f t="shared" si="33"/>
        <v>20947.446177627193</v>
      </c>
    </row>
    <row r="204" spans="4:10">
      <c r="D204" s="42">
        <f t="shared" si="27"/>
        <v>196</v>
      </c>
      <c r="E204" s="41">
        <f t="shared" si="28"/>
        <v>84.662594967909897</v>
      </c>
      <c r="F204" s="41">
        <f t="shared" si="29"/>
        <v>957.77809368677777</v>
      </c>
      <c r="G204" s="43">
        <f t="shared" si="30"/>
        <v>1042.4406886546876</v>
      </c>
      <c r="H204" s="41">
        <f t="shared" si="31"/>
        <v>130010.33191605959</v>
      </c>
      <c r="I204" s="41">
        <f t="shared" si="32"/>
        <v>74308.043060259224</v>
      </c>
      <c r="J204" s="43">
        <f t="shared" si="33"/>
        <v>19989.668083940414</v>
      </c>
    </row>
    <row r="205" spans="4:10">
      <c r="D205" s="42">
        <f t="shared" si="27"/>
        <v>197</v>
      </c>
      <c r="E205" s="41">
        <f t="shared" si="28"/>
        <v>80.791575172592502</v>
      </c>
      <c r="F205" s="41">
        <f t="shared" si="29"/>
        <v>961.64911348209512</v>
      </c>
      <c r="G205" s="43">
        <f t="shared" si="30"/>
        <v>1042.4406886546876</v>
      </c>
      <c r="H205" s="41">
        <f t="shared" si="31"/>
        <v>130971.98102954168</v>
      </c>
      <c r="I205" s="41">
        <f t="shared" si="32"/>
        <v>74388.83463543182</v>
      </c>
      <c r="J205" s="43">
        <f t="shared" si="33"/>
        <v>19028.018970458317</v>
      </c>
    </row>
    <row r="206" spans="4:10">
      <c r="D206" s="42">
        <f t="shared" si="27"/>
        <v>198</v>
      </c>
      <c r="E206" s="41">
        <f t="shared" si="28"/>
        <v>76.90491000560236</v>
      </c>
      <c r="F206" s="41">
        <f t="shared" si="29"/>
        <v>965.53577864908527</v>
      </c>
      <c r="G206" s="43">
        <f t="shared" si="30"/>
        <v>1042.4406886546876</v>
      </c>
      <c r="H206" s="41">
        <f t="shared" si="31"/>
        <v>131937.51680819076</v>
      </c>
      <c r="I206" s="41">
        <f t="shared" si="32"/>
        <v>74465.73954543742</v>
      </c>
      <c r="J206" s="43">
        <f t="shared" si="33"/>
        <v>18062.483191809239</v>
      </c>
    </row>
    <row r="207" spans="4:10">
      <c r="D207" s="42">
        <f t="shared" si="27"/>
        <v>199</v>
      </c>
      <c r="E207" s="41">
        <f t="shared" si="28"/>
        <v>73.002536233562338</v>
      </c>
      <c r="F207" s="41">
        <f t="shared" si="29"/>
        <v>969.43815242112532</v>
      </c>
      <c r="G207" s="43">
        <f t="shared" si="30"/>
        <v>1042.4406886546876</v>
      </c>
      <c r="H207" s="41">
        <f t="shared" si="31"/>
        <v>132906.95496061188</v>
      </c>
      <c r="I207" s="41">
        <f t="shared" si="32"/>
        <v>74538.742081670978</v>
      </c>
      <c r="J207" s="43">
        <f t="shared" si="33"/>
        <v>17093.045039388118</v>
      </c>
    </row>
    <row r="208" spans="4:10">
      <c r="D208" s="42">
        <f t="shared" si="27"/>
        <v>200</v>
      </c>
      <c r="E208" s="41">
        <f t="shared" si="28"/>
        <v>69.084390367526979</v>
      </c>
      <c r="F208" s="41">
        <f t="shared" si="29"/>
        <v>973.3562982871606</v>
      </c>
      <c r="G208" s="43">
        <f t="shared" si="30"/>
        <v>1042.4406886546876</v>
      </c>
      <c r="H208" s="41">
        <f t="shared" si="31"/>
        <v>133880.31125889905</v>
      </c>
      <c r="I208" s="41">
        <f t="shared" si="32"/>
        <v>74607.826472038505</v>
      </c>
      <c r="J208" s="43">
        <f t="shared" si="33"/>
        <v>16119.688741100952</v>
      </c>
    </row>
    <row r="209" spans="4:10">
      <c r="D209" s="42">
        <f t="shared" si="27"/>
        <v>201</v>
      </c>
      <c r="E209" s="41">
        <f t="shared" si="28"/>
        <v>65.150408661949683</v>
      </c>
      <c r="F209" s="41">
        <f t="shared" si="29"/>
        <v>977.29027999273796</v>
      </c>
      <c r="G209" s="43">
        <f t="shared" si="30"/>
        <v>1042.4406886546876</v>
      </c>
      <c r="H209" s="41">
        <f t="shared" si="31"/>
        <v>134857.60153889179</v>
      </c>
      <c r="I209" s="41">
        <f t="shared" si="32"/>
        <v>74672.976880700458</v>
      </c>
      <c r="J209" s="43">
        <f t="shared" si="33"/>
        <v>15142.398461108212</v>
      </c>
    </row>
    <row r="210" spans="4:10">
      <c r="D210" s="42">
        <f t="shared" si="27"/>
        <v>202</v>
      </c>
      <c r="E210" s="41">
        <f t="shared" si="28"/>
        <v>61.200527113645691</v>
      </c>
      <c r="F210" s="41">
        <f t="shared" si="29"/>
        <v>981.24016154104197</v>
      </c>
      <c r="G210" s="43">
        <f t="shared" si="30"/>
        <v>1042.4406886546876</v>
      </c>
      <c r="H210" s="41">
        <f t="shared" si="31"/>
        <v>135838.84170043282</v>
      </c>
      <c r="I210" s="41">
        <f t="shared" si="32"/>
        <v>74734.177407814102</v>
      </c>
      <c r="J210" s="43">
        <f t="shared" si="33"/>
        <v>14161.158299567178</v>
      </c>
    </row>
    <row r="211" spans="4:10">
      <c r="D211" s="42">
        <f t="shared" si="27"/>
        <v>203</v>
      </c>
      <c r="E211" s="41">
        <f t="shared" si="28"/>
        <v>57.234681460750672</v>
      </c>
      <c r="F211" s="41">
        <f t="shared" si="29"/>
        <v>985.2060071939369</v>
      </c>
      <c r="G211" s="43">
        <f t="shared" si="30"/>
        <v>1042.4406886546876</v>
      </c>
      <c r="H211" s="41">
        <f t="shared" si="31"/>
        <v>136824.04770762677</v>
      </c>
      <c r="I211" s="41">
        <f t="shared" si="32"/>
        <v>74791.412089274847</v>
      </c>
      <c r="J211" s="43">
        <f t="shared" si="33"/>
        <v>13175.952292373229</v>
      </c>
    </row>
    <row r="212" spans="4:10">
      <c r="D212" s="42">
        <f t="shared" si="27"/>
        <v>204</v>
      </c>
      <c r="E212" s="41">
        <f t="shared" si="28"/>
        <v>53.252807181675131</v>
      </c>
      <c r="F212" s="41">
        <f t="shared" si="29"/>
        <v>989.18788147301245</v>
      </c>
      <c r="G212" s="43">
        <f t="shared" si="30"/>
        <v>1042.4406886546876</v>
      </c>
      <c r="H212" s="41">
        <f t="shared" si="31"/>
        <v>137813.23558909979</v>
      </c>
      <c r="I212" s="41">
        <f t="shared" si="32"/>
        <v>74844.664896456525</v>
      </c>
      <c r="J212" s="43">
        <f t="shared" si="33"/>
        <v>12186.764410900214</v>
      </c>
    </row>
    <row r="213" spans="4:10">
      <c r="D213" s="42">
        <f t="shared" si="27"/>
        <v>205</v>
      </c>
      <c r="E213" s="41">
        <f t="shared" si="28"/>
        <v>49.254839494055027</v>
      </c>
      <c r="F213" s="41">
        <f t="shared" si="29"/>
        <v>993.18584916063264</v>
      </c>
      <c r="G213" s="43">
        <f t="shared" si="30"/>
        <v>1042.4406886546876</v>
      </c>
      <c r="H213" s="41">
        <f t="shared" si="31"/>
        <v>138806.42143826041</v>
      </c>
      <c r="I213" s="41">
        <f t="shared" si="32"/>
        <v>74893.919735950578</v>
      </c>
      <c r="J213" s="43">
        <f t="shared" si="33"/>
        <v>11193.578561739589</v>
      </c>
    </row>
    <row r="214" spans="4:10">
      <c r="D214" s="42">
        <f t="shared" si="27"/>
        <v>206</v>
      </c>
      <c r="E214" s="41">
        <f t="shared" si="28"/>
        <v>45.240713353697501</v>
      </c>
      <c r="F214" s="41">
        <f t="shared" si="29"/>
        <v>997.1999753009901</v>
      </c>
      <c r="G214" s="43">
        <f t="shared" si="30"/>
        <v>1042.4406886546876</v>
      </c>
      <c r="H214" s="41">
        <f t="shared" si="31"/>
        <v>139803.6214135614</v>
      </c>
      <c r="I214" s="41">
        <f t="shared" si="32"/>
        <v>74939.160449304269</v>
      </c>
      <c r="J214" s="43">
        <f t="shared" si="33"/>
        <v>10196.378586438601</v>
      </c>
    </row>
    <row r="215" spans="4:10">
      <c r="D215" s="42">
        <f t="shared" si="27"/>
        <v>207</v>
      </c>
      <c r="E215" s="41">
        <f t="shared" si="28"/>
        <v>41.210363453522675</v>
      </c>
      <c r="F215" s="41">
        <f t="shared" si="29"/>
        <v>1001.230325201165</v>
      </c>
      <c r="G215" s="43">
        <f t="shared" si="30"/>
        <v>1042.4406886546876</v>
      </c>
      <c r="H215" s="41">
        <f t="shared" si="31"/>
        <v>140804.85173876258</v>
      </c>
      <c r="I215" s="41">
        <f t="shared" si="32"/>
        <v>74980.370812757785</v>
      </c>
      <c r="J215" s="43">
        <f t="shared" si="33"/>
        <v>9195.1482612374239</v>
      </c>
    </row>
    <row r="216" spans="4:10">
      <c r="D216" s="42">
        <f t="shared" si="27"/>
        <v>208</v>
      </c>
      <c r="E216" s="41">
        <f t="shared" si="28"/>
        <v>37.163724222501251</v>
      </c>
      <c r="F216" s="41">
        <f t="shared" si="29"/>
        <v>1005.2769644321863</v>
      </c>
      <c r="G216" s="43">
        <f t="shared" si="30"/>
        <v>1042.4406886546876</v>
      </c>
      <c r="H216" s="41">
        <f t="shared" si="31"/>
        <v>141810.12870319476</v>
      </c>
      <c r="I216" s="41">
        <f t="shared" si="32"/>
        <v>75017.534536980282</v>
      </c>
      <c r="J216" s="43">
        <f t="shared" si="33"/>
        <v>8189.8712968052423</v>
      </c>
    </row>
    <row r="217" spans="4:10">
      <c r="D217" s="42">
        <f t="shared" si="27"/>
        <v>209</v>
      </c>
      <c r="E217" s="41">
        <f t="shared" si="28"/>
        <v>33.100729824587852</v>
      </c>
      <c r="F217" s="41">
        <f t="shared" si="29"/>
        <v>1009.3399588300998</v>
      </c>
      <c r="G217" s="43">
        <f t="shared" si="30"/>
        <v>1042.4406886546876</v>
      </c>
      <c r="H217" s="41">
        <f t="shared" si="31"/>
        <v>142819.46866202485</v>
      </c>
      <c r="I217" s="41">
        <f t="shared" si="32"/>
        <v>75050.635266804864</v>
      </c>
      <c r="J217" s="43">
        <f t="shared" si="33"/>
        <v>7180.531337975146</v>
      </c>
    </row>
    <row r="218" spans="4:10">
      <c r="D218" s="42">
        <f t="shared" si="27"/>
        <v>210</v>
      </c>
      <c r="E218" s="41">
        <f t="shared" si="28"/>
        <v>29.021314157649549</v>
      </c>
      <c r="F218" s="41">
        <f t="shared" si="29"/>
        <v>1013.4193744970381</v>
      </c>
      <c r="G218" s="43">
        <f t="shared" si="30"/>
        <v>1042.4406886546876</v>
      </c>
      <c r="H218" s="41">
        <f t="shared" si="31"/>
        <v>143832.88803652188</v>
      </c>
      <c r="I218" s="41">
        <f t="shared" si="32"/>
        <v>75079.656580962517</v>
      </c>
      <c r="J218" s="43">
        <f t="shared" si="33"/>
        <v>6167.1119634781207</v>
      </c>
    </row>
    <row r="219" spans="4:10">
      <c r="D219" s="42">
        <f t="shared" si="27"/>
        <v>211</v>
      </c>
      <c r="E219" s="41">
        <f t="shared" si="28"/>
        <v>24.925410852390737</v>
      </c>
      <c r="F219" s="41">
        <f t="shared" si="29"/>
        <v>1017.5152778022969</v>
      </c>
      <c r="G219" s="43">
        <f t="shared" si="30"/>
        <v>1042.4406886546876</v>
      </c>
      <c r="H219" s="41">
        <f t="shared" si="31"/>
        <v>144850.40331432418</v>
      </c>
      <c r="I219" s="41">
        <f t="shared" si="32"/>
        <v>75104.581991814906</v>
      </c>
      <c r="J219" s="43">
        <f t="shared" si="33"/>
        <v>5149.5966856758168</v>
      </c>
    </row>
    <row r="220" spans="4:10">
      <c r="D220" s="42">
        <f t="shared" si="27"/>
        <v>212</v>
      </c>
      <c r="E220" s="41">
        <f t="shared" si="28"/>
        <v>20.812953271273091</v>
      </c>
      <c r="F220" s="41">
        <f t="shared" si="29"/>
        <v>1021.6277353834146</v>
      </c>
      <c r="G220" s="43">
        <f t="shared" si="30"/>
        <v>1042.4406886546876</v>
      </c>
      <c r="H220" s="41">
        <f t="shared" si="31"/>
        <v>145872.03104970758</v>
      </c>
      <c r="I220" s="41">
        <f t="shared" si="32"/>
        <v>75125.394945086184</v>
      </c>
      <c r="J220" s="43">
        <f t="shared" si="33"/>
        <v>4127.9689502924157</v>
      </c>
    </row>
    <row r="221" spans="4:10">
      <c r="D221" s="42">
        <f t="shared" si="27"/>
        <v>213</v>
      </c>
      <c r="E221" s="41">
        <f t="shared" si="28"/>
        <v>16.683874507431845</v>
      </c>
      <c r="F221" s="41">
        <f t="shared" si="29"/>
        <v>1025.7568141472557</v>
      </c>
      <c r="G221" s="43">
        <f t="shared" si="30"/>
        <v>1042.4406886546876</v>
      </c>
      <c r="H221" s="41">
        <f t="shared" si="31"/>
        <v>146897.78786385484</v>
      </c>
      <c r="I221" s="41">
        <f t="shared" si="32"/>
        <v>75142.078819593618</v>
      </c>
      <c r="J221" s="43">
        <f t="shared" si="33"/>
        <v>3102.2121361451573</v>
      </c>
    </row>
    <row r="222" spans="4:10">
      <c r="D222" s="42">
        <f t="shared" si="27"/>
        <v>214</v>
      </c>
      <c r="E222" s="41">
        <f t="shared" si="28"/>
        <v>12.538107383586677</v>
      </c>
      <c r="F222" s="41">
        <f t="shared" si="29"/>
        <v>1029.9025812711009</v>
      </c>
      <c r="G222" s="43">
        <f t="shared" si="30"/>
        <v>1042.4406886546876</v>
      </c>
      <c r="H222" s="41">
        <f t="shared" si="31"/>
        <v>147927.69044512595</v>
      </c>
      <c r="I222" s="41">
        <f t="shared" si="32"/>
        <v>75154.616926977207</v>
      </c>
      <c r="J222" s="43">
        <f t="shared" si="33"/>
        <v>2072.309554874053</v>
      </c>
    </row>
    <row r="223" spans="4:10">
      <c r="D223" s="42">
        <f t="shared" si="27"/>
        <v>215</v>
      </c>
      <c r="E223" s="41">
        <f t="shared" si="28"/>
        <v>8.3755844509492974</v>
      </c>
      <c r="F223" s="41">
        <f t="shared" si="29"/>
        <v>1034.0651042037384</v>
      </c>
      <c r="G223" s="43">
        <f t="shared" si="30"/>
        <v>1042.4406886546876</v>
      </c>
      <c r="H223" s="41">
        <f t="shared" si="31"/>
        <v>148961.75554932968</v>
      </c>
      <c r="I223" s="41">
        <f t="shared" si="32"/>
        <v>75162.99251142815</v>
      </c>
      <c r="J223" s="43">
        <f t="shared" si="33"/>
        <v>1038.2444506703177</v>
      </c>
    </row>
    <row r="224" spans="4:10">
      <c r="D224" s="42">
        <f t="shared" si="27"/>
        <v>216</v>
      </c>
      <c r="E224" s="41">
        <f t="shared" si="28"/>
        <v>4.1962379881258673</v>
      </c>
      <c r="F224" s="41">
        <f t="shared" si="29"/>
        <v>1038.2444506665618</v>
      </c>
      <c r="G224" s="43">
        <f t="shared" si="30"/>
        <v>1042.4406886546876</v>
      </c>
      <c r="H224" s="41">
        <f t="shared" si="31"/>
        <v>149999.99999999625</v>
      </c>
      <c r="I224" s="41">
        <f t="shared" si="32"/>
        <v>75167.18874941628</v>
      </c>
      <c r="J224" s="43">
        <f t="shared" si="33"/>
        <v>3.7543941289186478E-9</v>
      </c>
    </row>
    <row r="225" spans="4:10">
      <c r="D225" s="8"/>
      <c r="E225" s="8"/>
      <c r="F225" s="8"/>
      <c r="G225" s="8"/>
      <c r="H225" s="8"/>
      <c r="I225" s="8"/>
      <c r="J225" s="8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25</vt:i4>
      </vt:variant>
    </vt:vector>
  </HeadingPairs>
  <TitlesOfParts>
    <vt:vector size="30" baseType="lpstr">
      <vt:lpstr>TAUX-LN-NPM</vt:lpstr>
      <vt:lpstr>TRI-VAN</vt:lpstr>
      <vt:lpstr>VA</vt:lpstr>
      <vt:lpstr>NPM-VCT</vt:lpstr>
      <vt:lpstr>VPN-INTPER-PRINCPER</vt:lpstr>
      <vt:lpstr>CAPITAL</vt:lpstr>
      <vt:lpstr>MENS</vt:lpstr>
      <vt:lpstr>No</vt:lpstr>
      <vt:lpstr>NUMERO</vt:lpstr>
      <vt:lpstr>'TAUX-LN-NPM'!PERIODES</vt:lpstr>
      <vt:lpstr>VA!PERIODES</vt:lpstr>
      <vt:lpstr>'VPN-INTPER-PRINCPER'!PERIODES</vt:lpstr>
      <vt:lpstr>PERIODES</vt:lpstr>
      <vt:lpstr>PRINCIPAL</vt:lpstr>
      <vt:lpstr>RESSOURCES</vt:lpstr>
      <vt:lpstr>TABLE</vt:lpstr>
      <vt:lpstr>'TAUX-LN-NPM'!TAUX</vt:lpstr>
      <vt:lpstr>VA!TAUX</vt:lpstr>
      <vt:lpstr>'VPN-INTPER-PRINCPER'!TAUX</vt:lpstr>
      <vt:lpstr>TAUX</vt:lpstr>
      <vt:lpstr>TAUX1</vt:lpstr>
      <vt:lpstr>TAUX2</vt:lpstr>
      <vt:lpstr>'TAUX-LN-NPM'!VAL.CAPITAL</vt:lpstr>
      <vt:lpstr>VAL.CAPITAL</vt:lpstr>
      <vt:lpstr>VARN</vt:lpstr>
      <vt:lpstr>VARN1</vt:lpstr>
      <vt:lpstr>VARN2</vt:lpstr>
      <vt:lpstr>VA!VERSEMENT</vt:lpstr>
      <vt:lpstr>VERSEMENT</vt:lpstr>
      <vt:lpstr>'VPN-INTPER-PRINCPER'!Zone_d_impression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FONCFIN.XLS</dc:title>
  <dc:subject>Fonctions financières</dc:subject>
  <dc:creator>IOS</dc:creator>
  <dc:description>Etude des fonctions :
NPM-VCT-TAUX-LN-TRI-VAN-VA-VPN-INTPER-PRINCPER</dc:description>
  <cp:lastModifiedBy>joel Green</cp:lastModifiedBy>
  <dcterms:created xsi:type="dcterms:W3CDTF">2009-03-19T10:38:34Z</dcterms:created>
  <dcterms:modified xsi:type="dcterms:W3CDTF">2021-04-14T07:27:15Z</dcterms:modified>
</cp:coreProperties>
</file>